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65" windowHeight="8790" activeTab="0"/>
  </bookViews>
  <sheets>
    <sheet name="Calculator" sheetId="1" r:id="rId1"/>
    <sheet name="Plot" sheetId="2" r:id="rId2"/>
    <sheet name="Notes" sheetId="3" r:id="rId3"/>
    <sheet name="Efficiencies" sheetId="4" r:id="rId4"/>
  </sheets>
  <definedNames>
    <definedName name="co">'Calculator'!$U$12</definedName>
    <definedName name="count">'Calculator'!$AA$41</definedName>
    <definedName name="efd">'Calculator'!$Z$42</definedName>
    <definedName name="efddb">'Calculator'!$Z$43</definedName>
    <definedName name="EffW">'Calculator'!$J$8</definedName>
    <definedName name="impulse">'Calculator'!$Y$42</definedName>
    <definedName name="Pd">'Calculator'!$O$9</definedName>
    <definedName name="Pm">'Calculator'!$Y$13</definedName>
    <definedName name="Pt">'Calculator'!$O$11</definedName>
    <definedName name="range">'Calculator'!$C$6</definedName>
    <definedName name="rd">'Calculator'!$O$6</definedName>
    <definedName name="ro">'Calculator'!$U$11</definedName>
    <definedName name="sd">'Calculator'!$L$6</definedName>
    <definedName name="swisdak">'Calculator'!$D$4</definedName>
    <definedName name="Tau">'Calculator'!$Z$13</definedName>
    <definedName name="tend">'Calculator'!$AB$41</definedName>
    <definedName name="toa">'Calculator'!$O$18</definedName>
    <definedName name="w">'Calculator'!$F$6</definedName>
    <definedName name="z">'Calculator'!$U$13</definedName>
    <definedName name="Z_B786259A_59CB_11D5_AB1E_00B0D0290A91_.wvu.Rows_local3_">'Calculator'!$268:$305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<sst xmlns="http://schemas.openxmlformats.org/spreadsheetml/2006/main" count="200" uniqueCount="136">
  <si>
    <t>Weight</t>
  </si>
  <si>
    <t>Type</t>
  </si>
  <si>
    <t>Pm</t>
  </si>
  <si>
    <t>EFD</t>
  </si>
  <si>
    <t>K</t>
  </si>
  <si>
    <t>a</t>
  </si>
  <si>
    <t xml:space="preserve">Input </t>
  </si>
  <si>
    <t>------&gt;</t>
  </si>
  <si>
    <t>m</t>
  </si>
  <si>
    <t>Kg</t>
  </si>
  <si>
    <t>TNT</t>
  </si>
  <si>
    <t>ft</t>
  </si>
  <si>
    <t>lb</t>
  </si>
  <si>
    <t>PENT</t>
  </si>
  <si>
    <t>H6</t>
  </si>
  <si>
    <t>Peak Pressure</t>
  </si>
  <si>
    <t>rho (kg/m^3)</t>
  </si>
  <si>
    <t>MPa</t>
  </si>
  <si>
    <t>c (m/s)</t>
  </si>
  <si>
    <t>Psi</t>
  </si>
  <si>
    <t>Z</t>
  </si>
  <si>
    <t>Impulse</t>
  </si>
  <si>
    <t>kPa-s</t>
  </si>
  <si>
    <t>Psi-s</t>
  </si>
  <si>
    <t>* See Notes</t>
  </si>
  <si>
    <t>kPa-m</t>
  </si>
  <si>
    <t>=</t>
  </si>
  <si>
    <t>Psi-in</t>
  </si>
  <si>
    <t>Time Constant</t>
  </si>
  <si>
    <t>msec</t>
  </si>
  <si>
    <t>Unit</t>
  </si>
  <si>
    <t>Usage</t>
  </si>
  <si>
    <t>Definition</t>
  </si>
  <si>
    <t>Bel</t>
  </si>
  <si>
    <t>power</t>
  </si>
  <si>
    <t>logarithm (10) of the ratio of two powers</t>
  </si>
  <si>
    <t>dB</t>
  </si>
  <si>
    <t>decibel = 1/10 Bel</t>
  </si>
  <si>
    <t>Time</t>
  </si>
  <si>
    <t>P(t)</t>
  </si>
  <si>
    <t>Impluse</t>
  </si>
  <si>
    <t>Efd</t>
  </si>
  <si>
    <t>P^2(t)</t>
  </si>
  <si>
    <t>Swisdak</t>
  </si>
  <si>
    <t>dt =</t>
  </si>
  <si>
    <t>N =</t>
  </si>
  <si>
    <t>count</t>
  </si>
  <si>
    <t>Multiplier</t>
  </si>
  <si>
    <t>Tend</t>
  </si>
  <si>
    <t>Swisdak Value</t>
  </si>
  <si>
    <t>Integrated Value</t>
  </si>
  <si>
    <t>Tcutoff =</t>
  </si>
  <si>
    <t>Source</t>
  </si>
  <si>
    <t>Depth</t>
  </si>
  <si>
    <t>Receptor</t>
  </si>
  <si>
    <t>Tswis =</t>
  </si>
  <si>
    <t>Horizontal Range</t>
  </si>
  <si>
    <t>Conserved Impluse Time</t>
  </si>
  <si>
    <t>Impulse at 1st</t>
  </si>
  <si>
    <t>dtswis =</t>
  </si>
  <si>
    <t>dtcut =</t>
  </si>
  <si>
    <t>d t=</t>
  </si>
  <si>
    <t>Min Time Step</t>
  </si>
  <si>
    <t>Tci =</t>
  </si>
  <si>
    <t>End Time</t>
  </si>
  <si>
    <t>Theta</t>
  </si>
  <si>
    <t>dtci =</t>
  </si>
  <si>
    <t>by :</t>
  </si>
  <si>
    <t>Integrated Values</t>
  </si>
  <si>
    <t>Notes:  and Definitions</t>
  </si>
  <si>
    <t>This spread sheet also uses a Trapazoidal integration technique to determine the impulse and energy flux densities for a calculated pressure history.</t>
  </si>
  <si>
    <t>This spread sheet is using the Swisdak pressure relations to calculate the direct pressure, impluse, and explosive time constant at a point in a water column.</t>
  </si>
  <si>
    <t>The reason for determining the calculated pressure history is for more accurately modeling the pressure decay and possible surface effects.</t>
  </si>
  <si>
    <t>Calculated Integration</t>
  </si>
  <si>
    <t>End Times</t>
  </si>
  <si>
    <t>To (usec)</t>
  </si>
  <si>
    <t>Po (uPa)</t>
  </si>
  <si>
    <t>Lo (m)</t>
  </si>
  <si>
    <t>Ro (m)</t>
  </si>
  <si>
    <t>Swisdak Tc*Multiplier</t>
  </si>
  <si>
    <t>Surface Cut Off Time</t>
  </si>
  <si>
    <t>This calculator does not consider bottom reflection effects, this tool considers the water to be a water half-space continuum.</t>
  </si>
  <si>
    <r>
      <t xml:space="preserve">dB referenced to 1 </t>
    </r>
    <r>
      <rPr>
        <sz val="12"/>
        <color indexed="9"/>
        <rFont val="Symbol"/>
        <family val="1"/>
      </rPr>
      <t>m</t>
    </r>
    <r>
      <rPr>
        <sz val="12"/>
        <color indexed="9"/>
        <rFont val="Arial"/>
        <family val="0"/>
      </rPr>
      <t>Pa^2-s</t>
    </r>
  </si>
  <si>
    <t>Arrival</t>
  </si>
  <si>
    <t>Tend =</t>
  </si>
  <si>
    <t>Shock Times</t>
  </si>
  <si>
    <t>Tau</t>
  </si>
  <si>
    <t>Slant Range</t>
  </si>
  <si>
    <t>Energy Flux Density</t>
  </si>
  <si>
    <t>Richarson Parameters</t>
  </si>
  <si>
    <t>Richardson</t>
  </si>
  <si>
    <t>Richardson Value</t>
  </si>
  <si>
    <t>Constant</t>
  </si>
  <si>
    <t>Richardson Tc*Multiplier</t>
  </si>
  <si>
    <t>Trich =</t>
  </si>
  <si>
    <t>dtrich =</t>
  </si>
  <si>
    <t>Exponential Integration Time Constant Multiplier</t>
  </si>
  <si>
    <t>Trapezoidal Rule Integration:</t>
  </si>
  <si>
    <t>Energy Flux Density Calculation:</t>
  </si>
  <si>
    <t xml:space="preserve">The calculated Energy Flux Density is the total energy flux for the positive input pulse.  </t>
  </si>
  <si>
    <t>This calculation is not the energy flux for the 1/3 Octave Band, which is typically much less than the total energy flux.</t>
  </si>
  <si>
    <t>Pile Wall Thickness (Inches)</t>
  </si>
  <si>
    <t>Explosive Weight</t>
  </si>
  <si>
    <t>(lb.)</t>
  </si>
  <si>
    <t>¾</t>
  </si>
  <si>
    <t>1 ½</t>
  </si>
  <si>
    <t>50 (toroid)</t>
  </si>
  <si>
    <t>2 ½</t>
  </si>
  <si>
    <t>Pile Diameter (Inches)</t>
  </si>
  <si>
    <t>"3/4"</t>
  </si>
  <si>
    <t>"1 1/2"</t>
  </si>
  <si>
    <t>"2 1/2"</t>
  </si>
  <si>
    <t>Swisdak Data Coefficients for a number of Explosives</t>
  </si>
  <si>
    <t>Fit Data</t>
  </si>
  <si>
    <t>FitAll</t>
  </si>
  <si>
    <t>Pile Diameter</t>
  </si>
  <si>
    <t>Pile Wall Thickness</t>
  </si>
  <si>
    <t>in</t>
  </si>
  <si>
    <t>Efficiency =</t>
  </si>
  <si>
    <t>Eff. Weight=</t>
  </si>
  <si>
    <t>Fit 1.5</t>
  </si>
  <si>
    <t>Back Calculation to get Max 1/3 Octave Band Range Value</t>
  </si>
  <si>
    <t>dB 1/3 Octave Band Energy Flux Density</t>
  </si>
  <si>
    <t>dB, Max. 1/3 Octave Band</t>
  </si>
  <si>
    <t>dB, Total Energy Flux Density</t>
  </si>
  <si>
    <t>dB, Total</t>
  </si>
  <si>
    <t>Richardson/Swisdak Switch</t>
  </si>
  <si>
    <t>Cells with this color are for input.</t>
  </si>
  <si>
    <t>Back Calculation to get Max Pressure Range Value</t>
  </si>
  <si>
    <t>Notes on Back Calucluations to get a Slant Range:</t>
  </si>
  <si>
    <t>The inverse calculation to get slant range given a dB input or pressure input, does not include any surface effects which would tend to alter the calculation.</t>
  </si>
  <si>
    <t>Pile Par</t>
  </si>
  <si>
    <t>toroid charge</t>
  </si>
  <si>
    <t>USER</t>
  </si>
  <si>
    <t>C4</t>
  </si>
  <si>
    <t>Under Water Calculator for Shocks, Version 1.5.3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</si>
</sst>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;\(#,##0\)"/>
    <numFmt numFmtId="166" formatCode="&quot;$&quot;#,##0.00;\(&quot;$&quot;#,##0.00\)"/>
    <numFmt numFmtId="167" formatCode="&quot;$&quot;#,##0;\(&quot;$&quot;#,##0\)"/>
    <numFmt numFmtId="168" formatCode="0.0"/>
    <numFmt numFmtId="169" formatCode="0.00E+0"/>
    <numFmt numFmtId="170" formatCode="0.000"/>
    <numFmt numFmtId="171" formatCode="0.0000"/>
    <numFmt numFmtId="172" formatCode="0.0000000000"/>
    <numFmt numFmtId="173" formatCode="0.00000"/>
    <numFmt numFmtId="174" formatCode="0.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;;;"/>
  </numFmts>
  <fonts count="33">
    <font>
      <sz val="12"/>
      <color indexed="9"/>
      <name val="Helvetica"/>
      <family val="0"/>
    </font>
    <font>
      <sz val="9"/>
      <color indexed="9"/>
      <name val="Genev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14"/>
      <color indexed="9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Helvetica"/>
      <family val="0"/>
    </font>
    <font>
      <u val="single"/>
      <sz val="12"/>
      <color indexed="12"/>
      <name val="Helvetica"/>
      <family val="0"/>
    </font>
    <font>
      <u val="single"/>
      <sz val="12"/>
      <color indexed="36"/>
      <name val="Helvetica"/>
      <family val="0"/>
    </font>
    <font>
      <sz val="17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b/>
      <u val="single"/>
      <sz val="14"/>
      <color indexed="9"/>
      <name val="Arial"/>
      <family val="0"/>
    </font>
    <font>
      <b/>
      <sz val="10"/>
      <color indexed="9"/>
      <name val="Helvetica"/>
      <family val="0"/>
    </font>
    <font>
      <sz val="12"/>
      <color indexed="9"/>
      <name val="Symbol"/>
      <family val="1"/>
    </font>
    <font>
      <sz val="10"/>
      <color indexed="12"/>
      <name val="Arial"/>
      <family val="0"/>
    </font>
    <font>
      <b/>
      <sz val="10"/>
      <color indexed="12"/>
      <name val="Helvetica"/>
      <family val="0"/>
    </font>
    <font>
      <b/>
      <sz val="11"/>
      <color indexed="9"/>
      <name val="Arial"/>
      <family val="0"/>
    </font>
    <font>
      <sz val="10"/>
      <color indexed="9"/>
      <name val="Helvetica"/>
      <family val="0"/>
    </font>
    <font>
      <sz val="11.5"/>
      <color indexed="9"/>
      <name val="Arial"/>
      <family val="2"/>
    </font>
    <font>
      <b/>
      <sz val="11.5"/>
      <color indexed="9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sz val="11"/>
      <color indexed="9"/>
      <name val="Helvetica"/>
      <family val="0"/>
    </font>
    <font>
      <sz val="8.75"/>
      <name val="Arial"/>
      <family val="0"/>
    </font>
    <font>
      <b/>
      <sz val="8.75"/>
      <name val="Arial"/>
      <family val="0"/>
    </font>
    <font>
      <vertAlign val="superscript"/>
      <sz val="8.75"/>
      <name val="Arial"/>
      <family val="0"/>
    </font>
    <font>
      <sz val="9"/>
      <color indexed="9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2" fillId="0" borderId="0" applyNumberFormat="0" applyFill="0" applyBorder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2" borderId="0" xfId="0" applyAlignment="1">
      <alignment/>
    </xf>
    <xf numFmtId="0" fontId="5" fillId="2" borderId="0" xfId="0" applyAlignment="1">
      <alignment horizontal="center"/>
    </xf>
    <xf numFmtId="0" fontId="4" fillId="2" borderId="0" xfId="0" applyAlignment="1">
      <alignment horizontal="center"/>
    </xf>
    <xf numFmtId="9" fontId="4" fillId="2" borderId="0" xfId="0" applyAlignment="1">
      <alignment/>
    </xf>
    <xf numFmtId="0" fontId="7" fillId="2" borderId="0" xfId="0" applyAlignment="1">
      <alignment/>
    </xf>
    <xf numFmtId="0" fontId="6" fillId="2" borderId="0" xfId="0" applyAlignment="1">
      <alignment horizontal="center" wrapText="1"/>
    </xf>
    <xf numFmtId="0" fontId="5" fillId="2" borderId="0" xfId="0" applyAlignment="1">
      <alignment horizontal="right"/>
    </xf>
    <xf numFmtId="0" fontId="0" fillId="0" borderId="0" xfId="20">
      <alignment/>
      <protection locked="0"/>
    </xf>
    <xf numFmtId="0" fontId="7" fillId="0" borderId="0" xfId="0" applyFill="1" applyAlignment="1">
      <alignment/>
    </xf>
    <xf numFmtId="0" fontId="4" fillId="0" borderId="0" xfId="0" applyFill="1" applyAlignment="1">
      <alignment/>
    </xf>
    <xf numFmtId="0" fontId="5" fillId="0" borderId="0" xfId="0" applyFill="1" applyAlignment="1">
      <alignment horizontal="center"/>
    </xf>
    <xf numFmtId="0" fontId="4" fillId="0" borderId="0" xfId="0" applyFill="1" applyAlignment="1">
      <alignment horizontal="center"/>
    </xf>
    <xf numFmtId="9" fontId="4" fillId="0" borderId="0" xfId="0" applyFill="1" applyAlignment="1">
      <alignment/>
    </xf>
    <xf numFmtId="0" fontId="6" fillId="0" borderId="0" xfId="0" applyFill="1" applyAlignment="1">
      <alignment horizontal="center" wrapText="1"/>
    </xf>
    <xf numFmtId="0" fontId="0" fillId="0" borderId="0" xfId="20" applyFont="1">
      <alignment/>
      <protection locked="0"/>
    </xf>
    <xf numFmtId="0" fontId="4" fillId="2" borderId="0" xfId="0" applyFont="1" applyAlignment="1">
      <alignment/>
    </xf>
    <xf numFmtId="170" fontId="0" fillId="0" borderId="0" xfId="0" applyNumberFormat="1" applyBorder="1" applyAlignment="1">
      <alignment/>
    </xf>
    <xf numFmtId="0" fontId="0" fillId="0" borderId="1" xfId="20" applyBorder="1">
      <alignment/>
      <protection locked="0"/>
    </xf>
    <xf numFmtId="0" fontId="0" fillId="0" borderId="1" xfId="20" applyFont="1" applyBorder="1">
      <alignment/>
      <protection locked="0"/>
    </xf>
    <xf numFmtId="168" fontId="5" fillId="3" borderId="2" xfId="0" applyNumberFormat="1" applyFont="1" applyBorder="1" applyAlignment="1">
      <alignment horizontal="center"/>
    </xf>
    <xf numFmtId="170" fontId="5" fillId="3" borderId="2" xfId="0" applyNumberFormat="1" applyFont="1" applyBorder="1" applyAlignment="1">
      <alignment horizontal="center"/>
    </xf>
    <xf numFmtId="170" fontId="0" fillId="0" borderId="2" xfId="0" applyNumberFormat="1" applyBorder="1" applyAlignment="1">
      <alignment/>
    </xf>
    <xf numFmtId="0" fontId="4" fillId="2" borderId="0" xfId="0" applyAlignment="1" applyProtection="1">
      <alignment/>
      <protection/>
    </xf>
    <xf numFmtId="0" fontId="15" fillId="2" borderId="0" xfId="0" applyFont="1" applyAlignment="1">
      <alignment horizontal="center"/>
    </xf>
    <xf numFmtId="9" fontId="16" fillId="2" borderId="0" xfId="0" applyFont="1" applyAlignment="1">
      <alignment/>
    </xf>
    <xf numFmtId="0" fontId="16" fillId="2" borderId="0" xfId="0" applyFont="1" applyAlignment="1">
      <alignment/>
    </xf>
    <xf numFmtId="0" fontId="15" fillId="2" borderId="3" xfId="0" applyFont="1" applyBorder="1" applyAlignment="1">
      <alignment horizontal="center"/>
    </xf>
    <xf numFmtId="0" fontId="5" fillId="2" borderId="3" xfId="0" applyBorder="1" applyAlignment="1">
      <alignment horizontal="center"/>
    </xf>
    <xf numFmtId="0" fontId="5" fillId="2" borderId="4" xfId="0" applyBorder="1" applyAlignment="1">
      <alignment horizontal="center"/>
    </xf>
    <xf numFmtId="0" fontId="5" fillId="2" borderId="5" xfId="0" applyBorder="1" applyAlignment="1">
      <alignment horizontal="center"/>
    </xf>
    <xf numFmtId="0" fontId="4" fillId="2" borderId="5" xfId="0" applyBorder="1" applyAlignment="1">
      <alignment/>
    </xf>
    <xf numFmtId="0" fontId="15" fillId="2" borderId="6" xfId="0" applyFont="1" applyBorder="1" applyAlignment="1">
      <alignment horizontal="center"/>
    </xf>
    <xf numFmtId="0" fontId="5" fillId="2" borderId="7" xfId="0" applyBorder="1" applyAlignment="1">
      <alignment horizontal="center"/>
    </xf>
    <xf numFmtId="0" fontId="16" fillId="2" borderId="6" xfId="0" applyFont="1" applyBorder="1" applyAlignment="1">
      <alignment horizontal="center"/>
    </xf>
    <xf numFmtId="0" fontId="4" fillId="2" borderId="6" xfId="0" applyBorder="1" applyAlignment="1">
      <alignment horizontal="center"/>
    </xf>
    <xf numFmtId="0" fontId="17" fillId="2" borderId="0" xfId="0" applyFont="1" applyAlignment="1">
      <alignment/>
    </xf>
    <xf numFmtId="0" fontId="0" fillId="0" borderId="3" xfId="20" applyFont="1" applyBorder="1" applyAlignment="1">
      <alignment horizontal="center"/>
      <protection locked="0"/>
    </xf>
    <xf numFmtId="0" fontId="18" fillId="0" borderId="4" xfId="20" applyFont="1" applyBorder="1" applyAlignment="1">
      <alignment horizontal="center"/>
      <protection locked="0"/>
    </xf>
    <xf numFmtId="0" fontId="18" fillId="0" borderId="8" xfId="20" applyFont="1" applyBorder="1" applyAlignment="1">
      <alignment horizontal="center"/>
      <protection locked="0"/>
    </xf>
    <xf numFmtId="0" fontId="0" fillId="0" borderId="7" xfId="20" applyFont="1" applyBorder="1" applyAlignment="1">
      <alignment horizontal="center"/>
      <protection locked="0"/>
    </xf>
    <xf numFmtId="0" fontId="18" fillId="0" borderId="3" xfId="20" applyFont="1" applyBorder="1" applyAlignment="1">
      <alignment horizontal="center"/>
      <protection locked="0"/>
    </xf>
    <xf numFmtId="169" fontId="5" fillId="3" borderId="2" xfId="0" applyFont="1" applyBorder="1" applyAlignment="1">
      <alignment horizontal="center"/>
    </xf>
    <xf numFmtId="168" fontId="5" fillId="3" borderId="9" xfId="0" applyNumberFormat="1" applyFont="1" applyBorder="1" applyAlignment="1">
      <alignment horizontal="center"/>
    </xf>
    <xf numFmtId="0" fontId="15" fillId="2" borderId="6" xfId="0" applyFont="1" applyBorder="1" applyAlignment="1">
      <alignment horizontal="left"/>
    </xf>
    <xf numFmtId="0" fontId="24" fillId="0" borderId="10" xfId="0" applyFont="1" applyBorder="1" applyAlignment="1">
      <alignment horizontal="left" vertical="top" wrapText="1" indent="2"/>
    </xf>
    <xf numFmtId="9" fontId="24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 indent="2"/>
    </xf>
    <xf numFmtId="9" fontId="24" fillId="0" borderId="14" xfId="0" applyNumberFormat="1" applyFont="1" applyBorder="1" applyAlignment="1">
      <alignment horizontal="center" wrapText="1"/>
    </xf>
    <xf numFmtId="9" fontId="24" fillId="0" borderId="14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9" fontId="24" fillId="0" borderId="12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 indent="2"/>
    </xf>
    <xf numFmtId="9" fontId="24" fillId="0" borderId="17" xfId="0" applyNumberFormat="1" applyFont="1" applyBorder="1" applyAlignment="1">
      <alignment horizontal="center" vertical="top" wrapText="1"/>
    </xf>
    <xf numFmtId="9" fontId="24" fillId="0" borderId="18" xfId="0" applyNumberFormat="1" applyFont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4" fillId="0" borderId="11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 indent="4"/>
    </xf>
    <xf numFmtId="16" fontId="0" fillId="0" borderId="5" xfId="0" applyNumberFormat="1" applyBorder="1" applyAlignment="1">
      <alignment/>
    </xf>
    <xf numFmtId="0" fontId="24" fillId="0" borderId="5" xfId="0" applyFont="1" applyFill="1" applyBorder="1" applyAlignment="1">
      <alignment horizontal="left" vertical="top" wrapText="1" indent="4"/>
    </xf>
    <xf numFmtId="0" fontId="0" fillId="0" borderId="5" xfId="0" applyBorder="1" applyAlignment="1">
      <alignment/>
    </xf>
    <xf numFmtId="9" fontId="24" fillId="0" borderId="1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28" fillId="0" borderId="0" xfId="0" applyFont="1" applyAlignment="1">
      <alignment/>
    </xf>
    <xf numFmtId="0" fontId="0" fillId="0" borderId="4" xfId="0" applyBorder="1" applyAlignment="1">
      <alignment horizontal="center"/>
    </xf>
    <xf numFmtId="0" fontId="28" fillId="0" borderId="3" xfId="0" applyNumberFormat="1" applyFont="1" applyBorder="1" applyAlignment="1">
      <alignment horizontal="center"/>
    </xf>
    <xf numFmtId="0" fontId="24" fillId="0" borderId="3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8" fillId="0" borderId="6" xfId="0" applyFont="1" applyBorder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2" borderId="2" xfId="0" applyBorder="1" applyAlignment="1" applyProtection="1">
      <alignment/>
      <protection/>
    </xf>
    <xf numFmtId="0" fontId="7" fillId="2" borderId="0" xfId="0" applyFont="1" applyAlignment="1" applyProtection="1">
      <alignment/>
      <protection/>
    </xf>
    <xf numFmtId="0" fontId="7" fillId="2" borderId="0" xfId="0" applyAlignment="1" applyProtection="1">
      <alignment/>
      <protection/>
    </xf>
    <xf numFmtId="9" fontId="4" fillId="2" borderId="0" xfId="0" applyAlignment="1" applyProtection="1">
      <alignment/>
      <protection/>
    </xf>
    <xf numFmtId="0" fontId="5" fillId="2" borderId="0" xfId="0" applyFont="1" applyAlignment="1" applyProtection="1">
      <alignment/>
      <protection/>
    </xf>
    <xf numFmtId="0" fontId="5" fillId="2" borderId="0" xfId="0" applyAlignment="1" applyProtection="1">
      <alignment/>
      <protection/>
    </xf>
    <xf numFmtId="0" fontId="22" fillId="2" borderId="0" xfId="0" applyFont="1" applyAlignment="1" applyProtection="1">
      <alignment horizontal="left"/>
      <protection/>
    </xf>
    <xf numFmtId="0" fontId="7" fillId="2" borderId="0" xfId="0" applyFont="1" applyAlignment="1" applyProtection="1">
      <alignment horizontal="left"/>
      <protection/>
    </xf>
    <xf numFmtId="0" fontId="7" fillId="2" borderId="0" xfId="0" applyAlignment="1" applyProtection="1">
      <alignment horizontal="left"/>
      <protection/>
    </xf>
    <xf numFmtId="0" fontId="5" fillId="2" borderId="0" xfId="0" applyAlignment="1" applyProtection="1">
      <alignment horizontal="left"/>
      <protection/>
    </xf>
    <xf numFmtId="0" fontId="5" fillId="2" borderId="0" xfId="0" applyAlignment="1" applyProtection="1">
      <alignment horizontal="right"/>
      <protection/>
    </xf>
    <xf numFmtId="2" fontId="4" fillId="2" borderId="2" xfId="0" applyAlignment="1" applyProtection="1">
      <alignment horizontal="center"/>
      <protection/>
    </xf>
    <xf numFmtId="0" fontId="5" fillId="2" borderId="20" xfId="0" applyAlignment="1" applyProtection="1">
      <alignment horizontal="center"/>
      <protection/>
    </xf>
    <xf numFmtId="0" fontId="4" fillId="2" borderId="0" xfId="0" applyAlignment="1" applyProtection="1">
      <alignment horizontal="center"/>
      <protection/>
    </xf>
    <xf numFmtId="0" fontId="5" fillId="2" borderId="0" xfId="0" applyAlignment="1" applyProtection="1">
      <alignment horizontal="center"/>
      <protection/>
    </xf>
    <xf numFmtId="0" fontId="4" fillId="2" borderId="2" xfId="0" applyFont="1" applyBorder="1" applyAlignment="1" applyProtection="1">
      <alignment/>
      <protection/>
    </xf>
    <xf numFmtId="179" fontId="4" fillId="2" borderId="20" xfId="0" applyNumberFormat="1" applyBorder="1" applyAlignment="1" applyProtection="1">
      <alignment/>
      <protection/>
    </xf>
    <xf numFmtId="0" fontId="4" fillId="2" borderId="21" xfId="0" applyBorder="1" applyAlignment="1" applyProtection="1">
      <alignment/>
      <protection/>
    </xf>
    <xf numFmtId="0" fontId="4" fillId="2" borderId="20" xfId="0" applyFont="1" applyBorder="1" applyAlignment="1" applyProtection="1">
      <alignment/>
      <protection/>
    </xf>
    <xf numFmtId="0" fontId="4" fillId="2" borderId="0" xfId="0" applyFont="1" applyAlignment="1" applyProtection="1">
      <alignment/>
      <protection/>
    </xf>
    <xf numFmtId="2" fontId="4" fillId="2" borderId="2" xfId="0" applyNumberFormat="1" applyAlignment="1" applyProtection="1">
      <alignment horizontal="center"/>
      <protection/>
    </xf>
    <xf numFmtId="169" fontId="5" fillId="2" borderId="20" xfId="0" applyAlignment="1" applyProtection="1">
      <alignment horizontal="center"/>
      <protection/>
    </xf>
    <xf numFmtId="170" fontId="4" fillId="2" borderId="2" xfId="0" applyNumberFormat="1" applyFont="1" applyAlignment="1" applyProtection="1">
      <alignment horizontal="center"/>
      <protection/>
    </xf>
    <xf numFmtId="170" fontId="4" fillId="2" borderId="2" xfId="0" applyAlignment="1" applyProtection="1">
      <alignment horizontal="center"/>
      <protection/>
    </xf>
    <xf numFmtId="0" fontId="4" fillId="2" borderId="2" xfId="0" applyFont="1" applyBorder="1" applyAlignment="1" applyProtection="1">
      <alignment horizontal="right"/>
      <protection/>
    </xf>
    <xf numFmtId="170" fontId="4" fillId="2" borderId="21" xfId="0" applyNumberFormat="1" applyFont="1" applyBorder="1" applyAlignment="1" applyProtection="1">
      <alignment/>
      <protection/>
    </xf>
    <xf numFmtId="0" fontId="5" fillId="2" borderId="20" xfId="0" applyBorder="1" applyAlignment="1" applyProtection="1">
      <alignment horizontal="center"/>
      <protection/>
    </xf>
    <xf numFmtId="170" fontId="4" fillId="2" borderId="21" xfId="0" applyNumberFormat="1" applyBorder="1" applyAlignment="1" applyProtection="1">
      <alignment/>
      <protection/>
    </xf>
    <xf numFmtId="0" fontId="20" fillId="2" borderId="0" xfId="0" applyFont="1" applyAlignment="1" applyProtection="1">
      <alignment/>
      <protection/>
    </xf>
    <xf numFmtId="170" fontId="20" fillId="2" borderId="2" xfId="0" applyNumberFormat="1" applyFont="1" applyAlignment="1" applyProtection="1">
      <alignment horizontal="center"/>
      <protection/>
    </xf>
    <xf numFmtId="171" fontId="4" fillId="2" borderId="21" xfId="0" applyNumberFormat="1" applyBorder="1" applyAlignment="1" applyProtection="1">
      <alignment/>
      <protection/>
    </xf>
    <xf numFmtId="0" fontId="4" fillId="2" borderId="0" xfId="0" applyFont="1" applyAlignment="1" applyProtection="1">
      <alignment horizontal="left"/>
      <protection/>
    </xf>
    <xf numFmtId="2" fontId="4" fillId="2" borderId="0" xfId="0" applyBorder="1" applyAlignment="1" applyProtection="1">
      <alignment horizontal="center"/>
      <protection/>
    </xf>
    <xf numFmtId="0" fontId="5" fillId="2" borderId="0" xfId="0" applyBorder="1" applyAlignment="1" applyProtection="1">
      <alignment horizontal="center"/>
      <protection/>
    </xf>
    <xf numFmtId="0" fontId="4" fillId="2" borderId="0" xfId="0" applyFont="1" applyBorder="1" applyAlignment="1" applyProtection="1">
      <alignment horizontal="right"/>
      <protection/>
    </xf>
    <xf numFmtId="0" fontId="4" fillId="2" borderId="2" xfId="0" applyFont="1" applyBorder="1" applyAlignment="1" applyProtection="1">
      <alignment horizontal="center"/>
      <protection/>
    </xf>
    <xf numFmtId="0" fontId="4" fillId="2" borderId="21" xfId="0" applyFont="1" applyBorder="1" applyAlignment="1" applyProtection="1">
      <alignment horizontal="center"/>
      <protection/>
    </xf>
    <xf numFmtId="170" fontId="20" fillId="2" borderId="0" xfId="0" applyNumberFormat="1" applyFont="1" applyBorder="1" applyAlignment="1" applyProtection="1">
      <alignment horizontal="center"/>
      <protection/>
    </xf>
    <xf numFmtId="168" fontId="20" fillId="2" borderId="0" xfId="0" applyNumberFormat="1" applyFont="1" applyBorder="1" applyAlignment="1" applyProtection="1">
      <alignment horizontal="center"/>
      <protection/>
    </xf>
    <xf numFmtId="0" fontId="5" fillId="2" borderId="20" xfId="0" applyFont="1" applyAlignment="1" applyProtection="1">
      <alignment horizontal="center"/>
      <protection/>
    </xf>
    <xf numFmtId="168" fontId="20" fillId="2" borderId="22" xfId="0" applyNumberFormat="1" applyFont="1" applyBorder="1" applyAlignment="1" applyProtection="1">
      <alignment horizontal="center"/>
      <protection/>
    </xf>
    <xf numFmtId="0" fontId="5" fillId="2" borderId="23" xfId="0" applyFont="1" applyBorder="1" applyAlignment="1" applyProtection="1">
      <alignment horizontal="center"/>
      <protection/>
    </xf>
    <xf numFmtId="168" fontId="20" fillId="2" borderId="2" xfId="0" applyNumberFormat="1" applyFont="1" applyBorder="1" applyAlignment="1" applyProtection="1">
      <alignment horizontal="center"/>
      <protection/>
    </xf>
    <xf numFmtId="0" fontId="5" fillId="2" borderId="0" xfId="0" applyFont="1" applyAlignment="1" applyProtection="1">
      <alignment horizontal="left"/>
      <protection/>
    </xf>
    <xf numFmtId="0" fontId="4" fillId="2" borderId="0" xfId="0" applyBorder="1" applyAlignment="1" applyProtection="1">
      <alignment horizontal="center"/>
      <protection/>
    </xf>
    <xf numFmtId="169" fontId="5" fillId="2" borderId="0" xfId="0" applyBorder="1" applyAlignment="1" applyProtection="1">
      <alignment horizontal="center"/>
      <protection/>
    </xf>
    <xf numFmtId="0" fontId="7" fillId="2" borderId="0" xfId="0" applyAlignment="1" applyProtection="1">
      <alignment horizontal="right"/>
      <protection/>
    </xf>
    <xf numFmtId="169" fontId="5" fillId="2" borderId="0" xfId="0" applyAlignment="1" applyProtection="1">
      <alignment horizontal="center"/>
      <protection/>
    </xf>
    <xf numFmtId="0" fontId="4" fillId="2" borderId="0" xfId="0" applyFont="1" applyAlignment="1" applyProtection="1">
      <alignment horizontal="center"/>
      <protection/>
    </xf>
    <xf numFmtId="169" fontId="5" fillId="2" borderId="5" xfId="0" applyAlignment="1" applyProtection="1">
      <alignment horizontal="center"/>
      <protection/>
    </xf>
    <xf numFmtId="0" fontId="7" fillId="2" borderId="1" xfId="0" applyFont="1" applyBorder="1" applyAlignment="1" applyProtection="1">
      <alignment horizontal="left"/>
      <protection/>
    </xf>
    <xf numFmtId="0" fontId="7" fillId="2" borderId="20" xfId="0" applyBorder="1" applyAlignment="1" applyProtection="1">
      <alignment horizontal="left"/>
      <protection/>
    </xf>
    <xf numFmtId="2" fontId="4" fillId="2" borderId="8" xfId="0" applyAlignment="1" applyProtection="1">
      <alignment horizontal="center"/>
      <protection/>
    </xf>
    <xf numFmtId="0" fontId="5" fillId="2" borderId="4" xfId="0" applyAlignment="1" applyProtection="1">
      <alignment horizontal="center"/>
      <protection/>
    </xf>
    <xf numFmtId="0" fontId="4" fillId="2" borderId="22" xfId="0" applyFont="1" applyBorder="1" applyAlignment="1" applyProtection="1">
      <alignment/>
      <protection/>
    </xf>
    <xf numFmtId="0" fontId="4" fillId="2" borderId="23" xfId="0" applyBorder="1" applyAlignment="1" applyProtection="1">
      <alignment/>
      <protection/>
    </xf>
    <xf numFmtId="0" fontId="4" fillId="2" borderId="24" xfId="0" applyFont="1" applyBorder="1" applyAlignment="1" applyProtection="1">
      <alignment/>
      <protection/>
    </xf>
    <xf numFmtId="0" fontId="4" fillId="2" borderId="3" xfId="0" applyBorder="1" applyAlignment="1" applyProtection="1">
      <alignment/>
      <protection/>
    </xf>
    <xf numFmtId="171" fontId="4" fillId="2" borderId="8" xfId="0" applyNumberFormat="1" applyBorder="1" applyAlignment="1" applyProtection="1">
      <alignment/>
      <protection/>
    </xf>
    <xf numFmtId="0" fontId="4" fillId="2" borderId="4" xfId="0" applyBorder="1" applyAlignment="1" applyProtection="1">
      <alignment/>
      <protection/>
    </xf>
    <xf numFmtId="0" fontId="0" fillId="0" borderId="0" xfId="20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20" applyFont="1" applyProtection="1">
      <alignment/>
      <protection/>
    </xf>
    <xf numFmtId="0" fontId="0" fillId="0" borderId="2" xfId="0" applyAlignment="1" applyProtection="1">
      <alignment horizontal="right"/>
      <protection/>
    </xf>
    <xf numFmtId="0" fontId="0" fillId="0" borderId="20" xfId="0" applyAlignment="1" applyProtection="1">
      <alignment/>
      <protection/>
    </xf>
    <xf numFmtId="0" fontId="0" fillId="0" borderId="2" xfId="0" applyFont="1" applyAlignment="1" applyProtection="1">
      <alignment horizontal="right"/>
      <protection/>
    </xf>
    <xf numFmtId="0" fontId="21" fillId="0" borderId="1" xfId="0" applyFont="1" applyAlignment="1" applyProtection="1">
      <alignment horizontal="center"/>
      <protection/>
    </xf>
    <xf numFmtId="0" fontId="0" fillId="0" borderId="1" xfId="0" applyAlignment="1" applyProtection="1">
      <alignment horizontal="center"/>
      <protection/>
    </xf>
    <xf numFmtId="0" fontId="0" fillId="0" borderId="1" xfId="0" applyAlignment="1" applyProtection="1">
      <alignment/>
      <protection/>
    </xf>
    <xf numFmtId="0" fontId="4" fillId="2" borderId="20" xfId="0" applyBorder="1" applyAlignment="1" applyProtection="1">
      <alignment/>
      <protection/>
    </xf>
    <xf numFmtId="0" fontId="0" fillId="0" borderId="7" xfId="0" applyAlignment="1" applyProtection="1">
      <alignment horizontal="center"/>
      <protection/>
    </xf>
    <xf numFmtId="0" fontId="0" fillId="0" borderId="4" xfId="0" applyAlignment="1" applyProtection="1">
      <alignment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1" xfId="2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20" applyFont="1" applyAlignment="1" applyProtection="1">
      <alignment horizontal="right"/>
      <protection/>
    </xf>
    <xf numFmtId="0" fontId="0" fillId="0" borderId="1" xfId="20" applyNumberFormat="1" applyBorder="1" applyAlignment="1" applyProtection="1">
      <alignment horizontal="left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1" xfId="20" applyFont="1" applyBorder="1" applyAlignment="1" applyProtection="1">
      <alignment horizontal="center"/>
      <protection/>
    </xf>
    <xf numFmtId="0" fontId="0" fillId="0" borderId="1" xfId="20" applyBorder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23" fillId="0" borderId="0" xfId="20" applyFont="1" applyProtection="1">
      <alignment/>
      <protection/>
    </xf>
    <xf numFmtId="168" fontId="0" fillId="0" borderId="0" xfId="20" applyNumberFormat="1" applyFont="1" applyProtection="1">
      <alignment/>
      <protection/>
    </xf>
    <xf numFmtId="0" fontId="0" fillId="0" borderId="1" xfId="20" applyFont="1" applyBorder="1" applyProtection="1" quotePrefix="1">
      <alignment/>
      <protection/>
    </xf>
    <xf numFmtId="0" fontId="0" fillId="0" borderId="0" xfId="20" applyFont="1" applyBorder="1" applyProtection="1" quotePrefix="1">
      <alignment/>
      <protection/>
    </xf>
    <xf numFmtId="0" fontId="0" fillId="0" borderId="0" xfId="20" applyFont="1" applyProtection="1" quotePrefix="1">
      <alignment/>
      <protection/>
    </xf>
    <xf numFmtId="0" fontId="0" fillId="0" borderId="0" xfId="20" applyFont="1" applyAlignment="1" applyProtection="1">
      <alignment horizontal="center"/>
      <protection/>
    </xf>
    <xf numFmtId="170" fontId="0" fillId="0" borderId="2" xfId="0" applyNumberFormat="1" applyBorder="1" applyAlignment="1" applyProtection="1">
      <alignment/>
      <protection/>
    </xf>
    <xf numFmtId="0" fontId="0" fillId="0" borderId="1" xfId="20" applyFont="1" applyBorder="1" applyProtection="1">
      <alignment/>
      <protection/>
    </xf>
    <xf numFmtId="0" fontId="0" fillId="0" borderId="24" xfId="20" applyFont="1" applyBorder="1" applyProtection="1">
      <alignment/>
      <protection/>
    </xf>
    <xf numFmtId="170" fontId="0" fillId="0" borderId="1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69" fontId="5" fillId="3" borderId="20" xfId="0" applyAlignment="1" applyProtection="1">
      <alignment horizontal="center"/>
      <protection/>
    </xf>
    <xf numFmtId="169" fontId="5" fillId="3" borderId="20" xfId="0" applyFont="1" applyBorder="1" applyAlignment="1" applyProtection="1">
      <alignment horizontal="center"/>
      <protection/>
    </xf>
    <xf numFmtId="180" fontId="5" fillId="2" borderId="0" xfId="0" applyNumberFormat="1" applyFont="1" applyAlignment="1" applyProtection="1">
      <alignment horizontal="left"/>
      <protection hidden="1"/>
    </xf>
    <xf numFmtId="180" fontId="4" fillId="2" borderId="0" xfId="0" applyNumberFormat="1" applyFont="1" applyAlignment="1" applyProtection="1">
      <alignment/>
      <protection/>
    </xf>
    <xf numFmtId="180" fontId="7" fillId="2" borderId="0" xfId="0" applyNumberFormat="1" applyAlignment="1" applyProtection="1">
      <alignment horizontal="left"/>
      <protection/>
    </xf>
    <xf numFmtId="180" fontId="4" fillId="2" borderId="0" xfId="0" applyNumberFormat="1" applyFont="1" applyAlignment="1" applyProtection="1">
      <alignment horizontal="center"/>
      <protection/>
    </xf>
    <xf numFmtId="180" fontId="4" fillId="2" borderId="0" xfId="0" applyNumberFormat="1" applyAlignment="1" applyProtection="1">
      <alignment horizontal="center"/>
      <protection/>
    </xf>
    <xf numFmtId="180" fontId="4" fillId="2" borderId="2" xfId="0" applyNumberFormat="1" applyFont="1" applyBorder="1" applyAlignment="1" applyProtection="1">
      <alignment horizontal="right"/>
      <protection/>
    </xf>
    <xf numFmtId="180" fontId="4" fillId="2" borderId="21" xfId="0" applyNumberFormat="1" applyFont="1" applyBorder="1" applyAlignment="1" applyProtection="1">
      <alignment/>
      <protection/>
    </xf>
    <xf numFmtId="180" fontId="5" fillId="2" borderId="20" xfId="0" applyNumberFormat="1" applyBorder="1" applyAlignment="1" applyProtection="1">
      <alignment horizontal="center"/>
      <protection/>
    </xf>
    <xf numFmtId="180" fontId="4" fillId="2" borderId="0" xfId="0" applyNumberFormat="1" applyAlignment="1" applyProtection="1">
      <alignment/>
      <protection/>
    </xf>
    <xf numFmtId="180" fontId="5" fillId="2" borderId="0" xfId="0" applyNumberFormat="1" applyFont="1" applyBorder="1" applyAlignment="1" applyProtection="1">
      <alignment horizontal="center"/>
      <protection hidden="1"/>
    </xf>
    <xf numFmtId="180" fontId="4" fillId="2" borderId="0" xfId="0" applyNumberFormat="1" applyBorder="1" applyAlignment="1" applyProtection="1">
      <alignment horizontal="center"/>
      <protection hidden="1"/>
    </xf>
    <xf numFmtId="180" fontId="4" fillId="2" borderId="0" xfId="0" applyNumberFormat="1" applyBorder="1" applyAlignment="1" applyProtection="1">
      <alignment horizontal="center"/>
      <protection/>
    </xf>
    <xf numFmtId="180" fontId="5" fillId="2" borderId="0" xfId="0" applyNumberFormat="1" applyBorder="1" applyAlignment="1" applyProtection="1">
      <alignment horizontal="center"/>
      <protection/>
    </xf>
    <xf numFmtId="180" fontId="0" fillId="2" borderId="0" xfId="20" applyNumberFormat="1" applyFill="1" applyBorder="1" applyAlignment="1">
      <alignment horizontal="center"/>
      <protection locked="0"/>
    </xf>
    <xf numFmtId="0" fontId="32" fillId="0" borderId="0" xfId="0" applyFont="1" applyAlignment="1">
      <alignment/>
    </xf>
    <xf numFmtId="180" fontId="0" fillId="0" borderId="0" xfId="20" applyNumberFormat="1" applyFont="1" applyBorder="1" applyAlignment="1" applyProtection="1">
      <alignment horizontal="right"/>
      <protection/>
    </xf>
    <xf numFmtId="180" fontId="0" fillId="0" borderId="1" xfId="20" applyNumberFormat="1" applyFont="1" applyBorder="1" applyProtection="1" quotePrefix="1">
      <alignment/>
      <protection/>
    </xf>
    <xf numFmtId="0" fontId="0" fillId="0" borderId="1" xfId="0" applyFont="1" applyAlignment="1" applyProtection="1">
      <alignment horizontal="center"/>
      <protection/>
    </xf>
    <xf numFmtId="170" fontId="20" fillId="2" borderId="2" xfId="0" applyNumberFormat="1" applyFont="1" applyBorder="1" applyAlignment="1" applyProtection="1">
      <alignment horizontal="center"/>
      <protection/>
    </xf>
    <xf numFmtId="170" fontId="4" fillId="2" borderId="2" xfId="0" applyNumberFormat="1" applyAlignment="1" applyProtection="1">
      <alignment horizontal="center"/>
      <protection/>
    </xf>
    <xf numFmtId="168" fontId="4" fillId="2" borderId="2" xfId="0" applyNumberFormat="1" applyFont="1" applyAlignment="1" applyProtection="1">
      <alignment horizontal="center"/>
      <protection/>
    </xf>
    <xf numFmtId="2" fontId="4" fillId="2" borderId="2" xfId="0" applyNumberFormat="1" applyFont="1" applyAlignment="1" applyProtection="1">
      <alignment horizontal="center"/>
      <protection/>
    </xf>
    <xf numFmtId="168" fontId="4" fillId="2" borderId="2" xfId="0" applyNumberFormat="1" applyAlignment="1" applyProtection="1">
      <alignment horizontal="center"/>
      <protection/>
    </xf>
    <xf numFmtId="0" fontId="0" fillId="4" borderId="1" xfId="0" applyFont="1" applyFill="1" applyAlignment="1" applyProtection="1">
      <alignment horizontal="center"/>
      <protection/>
    </xf>
    <xf numFmtId="0" fontId="0" fillId="4" borderId="1" xfId="0" applyFill="1" applyAlignment="1" applyProtection="1">
      <alignment/>
      <protection/>
    </xf>
    <xf numFmtId="180" fontId="18" fillId="2" borderId="0" xfId="20" applyNumberFormat="1" applyFont="1" applyFill="1" applyBorder="1" applyAlignment="1" applyProtection="1">
      <alignment horizontal="center"/>
      <protection/>
    </xf>
    <xf numFmtId="180" fontId="0" fillId="2" borderId="0" xfId="0" applyNumberFormat="1" applyFill="1" applyBorder="1" applyAlignment="1">
      <alignment/>
    </xf>
    <xf numFmtId="0" fontId="5" fillId="2" borderId="21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4" fillId="2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2" borderId="5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69" fontId="5" fillId="3" borderId="21" xfId="0" applyFont="1" applyBorder="1" applyAlignment="1" applyProtection="1">
      <alignment horizontal="left"/>
      <protection/>
    </xf>
    <xf numFmtId="0" fontId="0" fillId="0" borderId="24" xfId="20" applyFont="1" applyBorder="1" applyAlignment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20" applyFont="1" applyAlignment="1">
      <alignment horizontal="center"/>
      <protection locked="0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5" fillId="0" borderId="26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</cellXfs>
  <cellStyles count="14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llowed Hyperlink" xfId="23"/>
    <cellStyle name="Footer" xfId="24"/>
    <cellStyle name="Header" xfId="25"/>
    <cellStyle name="Hyperlin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CFFFF"/>
      <rgbColor rgb="00FFFF99"/>
      <rgbColor rgb="000000FF"/>
      <rgbColor rgb="00FFCC00"/>
      <rgbColor rgb="00800080"/>
      <rgbColor rgb="00FFFF00"/>
      <rgbColor rgb="00FF00FF"/>
      <rgbColor rgb="00660066"/>
      <rgbColor rgb="00CCCCFF"/>
      <rgbColor rgb="00FF0000"/>
      <rgbColor rgb="0000FF00"/>
      <rgbColor rgb="0000FFFF"/>
      <rgbColor rgb="00800000"/>
      <rgbColor rgb="00008000"/>
      <rgbColor rgb="00000080"/>
      <rgbColor rgb="00808000"/>
      <rgbColor rgb="00008080"/>
      <rgbColor rgb="00C0C0C0"/>
      <rgbColor rgb="00808080"/>
      <rgbColor rgb="009999FF"/>
      <rgbColor rgb="00993366"/>
      <rgbColor rgb="00FFFFCC"/>
      <rgbColor rgb="00FF8080"/>
      <rgbColor rgb="000066CC"/>
      <rgbColor rgb="0000CCFF"/>
      <rgbColor rgb="00CCFFCC"/>
      <rgbColor rgb="0099CCFF"/>
      <rgbColor rgb="00FF99CC"/>
      <rgbColor rgb="00CC99FF"/>
      <rgbColor rgb="00FFCC99"/>
      <rgbColor rgb="003366FF"/>
      <rgbColor rgb="0033CCCC"/>
      <rgbColor rgb="0099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Calculator!$T$21:$T$621</c:f>
              <c:numCache>
                <c:ptCount val="601"/>
                <c:pt idx="0">
                  <c:v>0.0827371552759775</c:v>
                </c:pt>
                <c:pt idx="1">
                  <c:v>0.08250316919663708</c:v>
                </c:pt>
                <c:pt idx="2">
                  <c:v>0.08226984484521253</c:v>
                </c:pt>
                <c:pt idx="3">
                  <c:v>0.08203718035029407</c:v>
                </c:pt>
                <c:pt idx="4">
                  <c:v>0.0818051738457644</c:v>
                </c:pt>
                <c:pt idx="5">
                  <c:v>0.08157382347078372</c:v>
                </c:pt>
                <c:pt idx="6">
                  <c:v>0.08134312736977482</c:v>
                </c:pt>
                <c:pt idx="7">
                  <c:v>0.08111308369240817</c:v>
                </c:pt>
                <c:pt idx="8">
                  <c:v>0.08088369059358709</c:v>
                </c:pt>
                <c:pt idx="9">
                  <c:v>0.08065494623343296</c:v>
                </c:pt>
                <c:pt idx="10">
                  <c:v>0.08042684877727044</c:v>
                </c:pt>
                <c:pt idx="11">
                  <c:v>0.08019939639561283</c:v>
                </c:pt>
                <c:pt idx="12">
                  <c:v>0.07997258726414724</c:v>
                </c:pt>
                <c:pt idx="13">
                  <c:v>0.07974641956372014</c:v>
                </c:pt>
                <c:pt idx="14">
                  <c:v>0.07952089148032267</c:v>
                </c:pt>
                <c:pt idx="15">
                  <c:v>0.07929600120507606</c:v>
                </c:pt>
                <c:pt idx="16">
                  <c:v>0.07907174693421723</c:v>
                </c:pt>
                <c:pt idx="17">
                  <c:v>0.0788481268690842</c:v>
                </c:pt>
                <c:pt idx="18">
                  <c:v>0.07862513921610179</c:v>
                </c:pt>
                <c:pt idx="19">
                  <c:v>0.07840278218676708</c:v>
                </c:pt>
                <c:pt idx="20">
                  <c:v>0.07818105399763524</c:v>
                </c:pt>
                <c:pt idx="21">
                  <c:v>0.07795995287030509</c:v>
                </c:pt>
                <c:pt idx="22">
                  <c:v>0.07773947703140491</c:v>
                </c:pt>
                <c:pt idx="23">
                  <c:v>0.07751962471257816</c:v>
                </c:pt>
                <c:pt idx="24">
                  <c:v>0.07730039415046934</c:v>
                </c:pt>
                <c:pt idx="25">
                  <c:v>0.07708178358670986</c:v>
                </c:pt>
                <c:pt idx="26">
                  <c:v>0.07686379126790388</c:v>
                </c:pt>
                <c:pt idx="27">
                  <c:v>0.0766464154456143</c:v>
                </c:pt>
                <c:pt idx="28">
                  <c:v>0.07642965437634869</c:v>
                </c:pt>
                <c:pt idx="29">
                  <c:v>0.07621350632154533</c:v>
                </c:pt>
                <c:pt idx="30">
                  <c:v>0.07599796954755933</c:v>
                </c:pt>
                <c:pt idx="31">
                  <c:v>0.07578304232564856</c:v>
                </c:pt>
                <c:pt idx="32">
                  <c:v>0.07556872293195996</c:v>
                </c:pt>
                <c:pt idx="33">
                  <c:v>0.0753550096475156</c:v>
                </c:pt>
                <c:pt idx="34">
                  <c:v>0.07514190075819896</c:v>
                </c:pt>
                <c:pt idx="35">
                  <c:v>0.07492939455474115</c:v>
                </c:pt>
                <c:pt idx="36">
                  <c:v>0.0747174893327072</c:v>
                </c:pt>
                <c:pt idx="37">
                  <c:v>0.07450618339248234</c:v>
                </c:pt>
                <c:pt idx="38">
                  <c:v>0.07429547503925851</c:v>
                </c:pt>
                <c:pt idx="39">
                  <c:v>0.07408536258302065</c:v>
                </c:pt>
                <c:pt idx="40">
                  <c:v>0.07387584433853313</c:v>
                </c:pt>
                <c:pt idx="41">
                  <c:v>0.07366691862532632</c:v>
                </c:pt>
                <c:pt idx="42">
                  <c:v>0.07345858376768305</c:v>
                </c:pt>
                <c:pt idx="43">
                  <c:v>0.0732508380946252</c:v>
                </c:pt>
                <c:pt idx="44">
                  <c:v>0.07304367993990028</c:v>
                </c:pt>
                <c:pt idx="45">
                  <c:v>0.07283710764196806</c:v>
                </c:pt>
                <c:pt idx="46">
                  <c:v>0.07263111954398727</c:v>
                </c:pt>
                <c:pt idx="47">
                  <c:v>0.0724257139938023</c:v>
                </c:pt>
                <c:pt idx="48">
                  <c:v>0.0722208893439299</c:v>
                </c:pt>
                <c:pt idx="49">
                  <c:v>0.07201664395154606</c:v>
                </c:pt>
                <c:pt idx="50">
                  <c:v>0.07181297617847278</c:v>
                </c:pt>
                <c:pt idx="51">
                  <c:v>0.0716098843911649</c:v>
                </c:pt>
                <c:pt idx="52">
                  <c:v>0.07140736696069706</c:v>
                </c:pt>
                <c:pt idx="53">
                  <c:v>0.07120542226275062</c:v>
                </c:pt>
                <c:pt idx="54">
                  <c:v>0.07100404867760057</c:v>
                </c:pt>
                <c:pt idx="55">
                  <c:v>0.07080324459010263</c:v>
                </c:pt>
                <c:pt idx="56">
                  <c:v>0.07060300838968024</c:v>
                </c:pt>
                <c:pt idx="57">
                  <c:v>0.07040333847031167</c:v>
                </c:pt>
                <c:pt idx="58">
                  <c:v>0.0702042332305171</c:v>
                </c:pt>
                <c:pt idx="59">
                  <c:v>0.0700056910733458</c:v>
                </c:pt>
                <c:pt idx="60">
                  <c:v>0.06980771040636335</c:v>
                </c:pt>
                <c:pt idx="61">
                  <c:v>0.06961028964163882</c:v>
                </c:pt>
                <c:pt idx="62">
                  <c:v>0.06941342719573204</c:v>
                </c:pt>
                <c:pt idx="63">
                  <c:v>0.06921712148968093</c:v>
                </c:pt>
                <c:pt idx="64">
                  <c:v>0.06902137094898883</c:v>
                </c:pt>
                <c:pt idx="65">
                  <c:v>0.06882617400361181</c:v>
                </c:pt>
                <c:pt idx="66">
                  <c:v>0.06863152908794619</c:v>
                </c:pt>
                <c:pt idx="67">
                  <c:v>0.06843743464081586</c:v>
                </c:pt>
                <c:pt idx="68">
                  <c:v>0.06824388910545988</c:v>
                </c:pt>
                <c:pt idx="69">
                  <c:v>0.06805089092951988</c:v>
                </c:pt>
                <c:pt idx="70">
                  <c:v>0.06785843856502767</c:v>
                </c:pt>
                <c:pt idx="71">
                  <c:v>0.06766653046839284</c:v>
                </c:pt>
                <c:pt idx="72">
                  <c:v>0.06747516510039034</c:v>
                </c:pt>
                <c:pt idx="73">
                  <c:v>0.06728434092614813</c:v>
                </c:pt>
                <c:pt idx="74">
                  <c:v>0.06709405641513491</c:v>
                </c:pt>
                <c:pt idx="75">
                  <c:v>0.06690431004114784</c:v>
                </c:pt>
                <c:pt idx="76">
                  <c:v>0.06671510028230025</c:v>
                </c:pt>
                <c:pt idx="77">
                  <c:v>0.06652642562100947</c:v>
                </c:pt>
                <c:pt idx="78">
                  <c:v>0.06633828454398465</c:v>
                </c:pt>
                <c:pt idx="79">
                  <c:v>0.06615067554221465</c:v>
                </c:pt>
                <c:pt idx="80">
                  <c:v>0.06596359711095588</c:v>
                </c:pt>
                <c:pt idx="81">
                  <c:v>0.06577704774972029</c:v>
                </c:pt>
                <c:pt idx="82">
                  <c:v>0.0655910259622633</c:v>
                </c:pt>
                <c:pt idx="83">
                  <c:v>0.06540553025657178</c:v>
                </c:pt>
                <c:pt idx="84">
                  <c:v>0.06522055914485217</c:v>
                </c:pt>
                <c:pt idx="85">
                  <c:v>0.06503611114351843</c:v>
                </c:pt>
                <c:pt idx="86">
                  <c:v>0.06485218477318022</c:v>
                </c:pt>
                <c:pt idx="87">
                  <c:v>0.06466877855863101</c:v>
                </c:pt>
                <c:pt idx="88">
                  <c:v>0.06448589102883627</c:v>
                </c:pt>
                <c:pt idx="89">
                  <c:v>0.06430352071692162</c:v>
                </c:pt>
                <c:pt idx="90">
                  <c:v>0.06412166616016113</c:v>
                </c:pt>
                <c:pt idx="91">
                  <c:v>0.0639403258999655</c:v>
                </c:pt>
                <c:pt idx="92">
                  <c:v>0.06375949848187049</c:v>
                </c:pt>
                <c:pt idx="93">
                  <c:v>0.06357918245552513</c:v>
                </c:pt>
                <c:pt idx="94">
                  <c:v>0.06339937637468013</c:v>
                </c:pt>
                <c:pt idx="95">
                  <c:v>0.06322007879717632</c:v>
                </c:pt>
                <c:pt idx="96">
                  <c:v>0.06304128828493305</c:v>
                </c:pt>
                <c:pt idx="97">
                  <c:v>0.06286300340393662</c:v>
                </c:pt>
                <c:pt idx="98">
                  <c:v>0.06268522272422886</c:v>
                </c:pt>
                <c:pt idx="99">
                  <c:v>0.06250794481989556</c:v>
                </c:pt>
                <c:pt idx="100">
                  <c:v>0.062331168269055166</c:v>
                </c:pt>
                <c:pt idx="101">
                  <c:v>0.06215489165384721</c:v>
                </c:pt>
                <c:pt idx="102">
                  <c:v>0.0619791135604211</c:v>
                </c:pt>
                <c:pt idx="103">
                  <c:v>0.06180383257892465</c:v>
                </c:pt>
                <c:pt idx="104">
                  <c:v>0.06162904730349286</c:v>
                </c:pt>
                <c:pt idx="105">
                  <c:v>0.06145475633223661</c:v>
                </c:pt>
                <c:pt idx="106">
                  <c:v>0.06128095826723141</c:v>
                </c:pt>
                <c:pt idx="107">
                  <c:v>0.06110765171450616</c:v>
                </c:pt>
                <c:pt idx="108">
                  <c:v>0.06093483528403204</c:v>
                </c:pt>
                <c:pt idx="109">
                  <c:v>0.06076250758971132</c:v>
                </c:pt>
                <c:pt idx="110">
                  <c:v>0.06059066724936623</c:v>
                </c:pt>
                <c:pt idx="111">
                  <c:v>0.060419312884727884</c:v>
                </c:pt>
                <c:pt idx="112">
                  <c:v>0.06024844312142526</c:v>
                </c:pt>
                <c:pt idx="113">
                  <c:v>0.060078056588974096</c:v>
                </c:pt>
                <c:pt idx="114">
                  <c:v>0.05990815192076602</c:v>
                </c:pt>
                <c:pt idx="115">
                  <c:v>0.05973872775405745</c:v>
                </c:pt>
                <c:pt idx="116">
                  <c:v>0.05956978272995877</c:v>
                </c:pt>
                <c:pt idx="117">
                  <c:v>0.059401315493423375</c:v>
                </c:pt>
                <c:pt idx="118">
                  <c:v>0.05923332469323684</c:v>
                </c:pt>
                <c:pt idx="119">
                  <c:v>0.05906580898200604</c:v>
                </c:pt>
                <c:pt idx="120">
                  <c:v>0.058898767016148386</c:v>
                </c:pt>
                <c:pt idx="121">
                  <c:v>0.05873219745588101</c:v>
                </c:pt>
                <c:pt idx="122">
                  <c:v>0.058566098965210055</c:v>
                </c:pt>
                <c:pt idx="123">
                  <c:v>0.058400470211919915</c:v>
                </c:pt>
                <c:pt idx="124">
                  <c:v>0.05823530986756262</c:v>
                </c:pt>
                <c:pt idx="125">
                  <c:v>0.05807061660744709</c:v>
                </c:pt>
                <c:pt idx="126">
                  <c:v>0.0579063891106286</c:v>
                </c:pt>
                <c:pt idx="127">
                  <c:v>0.057742626059898106</c:v>
                </c:pt>
                <c:pt idx="128">
                  <c:v>0.05757932614177175</c:v>
                </c:pt>
                <c:pt idx="129">
                  <c:v>0.05741648804648026</c:v>
                </c:pt>
                <c:pt idx="130">
                  <c:v>0.0572541104679585</c:v>
                </c:pt>
                <c:pt idx="131">
                  <c:v>0.05709219210383497</c:v>
                </c:pt>
                <c:pt idx="132">
                  <c:v>0.056930731655421354</c:v>
                </c:pt>
                <c:pt idx="133">
                  <c:v>0.056769727827702114</c:v>
                </c:pt>
                <c:pt idx="134">
                  <c:v>0.056609179329324105</c:v>
                </c:pt>
                <c:pt idx="135">
                  <c:v>0.0564490848725862</c:v>
                </c:pt>
                <c:pt idx="136">
                  <c:v>0.056289443173428995</c:v>
                </c:pt>
                <c:pt idx="137">
                  <c:v>0.05613025295142447</c:v>
                </c:pt>
                <c:pt idx="138">
                  <c:v>0.05597151292976575</c:v>
                </c:pt>
                <c:pt idx="139">
                  <c:v>0.05581322183525685</c:v>
                </c:pt>
                <c:pt idx="140">
                  <c:v>0.055655378398302466</c:v>
                </c:pt>
                <c:pt idx="141">
                  <c:v>0.0554979813528978</c:v>
                </c:pt>
                <c:pt idx="142">
                  <c:v>0.05534102943661838</c:v>
                </c:pt>
                <c:pt idx="143">
                  <c:v>0.05518452139060998</c:v>
                </c:pt>
                <c:pt idx="144">
                  <c:v>0.055028455959578476</c:v>
                </c:pt>
                <c:pt idx="145">
                  <c:v>0.0548728318917798</c:v>
                </c:pt>
                <c:pt idx="146">
                  <c:v>0.0547176479390099</c:v>
                </c:pt>
                <c:pt idx="147">
                  <c:v>0.05456290285659472</c:v>
                </c:pt>
                <c:pt idx="148">
                  <c:v>0.05440859540338025</c:v>
                </c:pt>
                <c:pt idx="149">
                  <c:v>0.054254724341722516</c:v>
                </c:pt>
                <c:pt idx="150">
                  <c:v>0.054101288437477676</c:v>
                </c:pt>
                <c:pt idx="151">
                  <c:v>0.053948286459992174</c:v>
                </c:pt>
                <c:pt idx="152">
                  <c:v>0.05379571718209276</c:v>
                </c:pt>
                <c:pt idx="153">
                  <c:v>0.05364357938007675</c:v>
                </c:pt>
                <c:pt idx="154">
                  <c:v>0.05349187183370219</c:v>
                </c:pt>
                <c:pt idx="155">
                  <c:v>0.053340593326177986</c:v>
                </c:pt>
                <c:pt idx="156">
                  <c:v>0.05318974264415426</c:v>
                </c:pt>
                <c:pt idx="157">
                  <c:v>0.05303931857771256</c:v>
                </c:pt>
                <c:pt idx="158">
                  <c:v>0.052889319920356136</c:v>
                </c:pt>
                <c:pt idx="159">
                  <c:v>0.05273974546900032</c:v>
                </c:pt>
                <c:pt idx="160">
                  <c:v>0.052590594023962836</c:v>
                </c:pt>
                <c:pt idx="161">
                  <c:v>0.052441864388954186</c:v>
                </c:pt>
                <c:pt idx="162">
                  <c:v>0.05229355537106804</c:v>
                </c:pt>
                <c:pt idx="163">
                  <c:v>0.052145665780771726</c:v>
                </c:pt>
                <c:pt idx="164">
                  <c:v>0.05199819443189661</c:v>
                </c:pt>
                <c:pt idx="165">
                  <c:v>0.05185114014162863</c:v>
                </c:pt>
                <c:pt idx="166">
                  <c:v>0.051704501730498814</c:v>
                </c:pt>
                <c:pt idx="167">
                  <c:v>0.051558278022373796</c:v>
                </c:pt>
                <c:pt idx="168">
                  <c:v>0.051412467844446384</c:v>
                </c:pt>
                <c:pt idx="169">
                  <c:v>0.05126707002722617</c:v>
                </c:pt>
                <c:pt idx="170">
                  <c:v>0.05112208340453014</c:v>
                </c:pt>
                <c:pt idx="171">
                  <c:v>0.050977506813473315</c:v>
                </c:pt>
                <c:pt idx="172">
                  <c:v>0.050833339094459445</c:v>
                </c:pt>
                <c:pt idx="173">
                  <c:v>0.05068957909117169</c:v>
                </c:pt>
                <c:pt idx="174">
                  <c:v>0.05054622565056333</c:v>
                </c:pt>
                <c:pt idx="175">
                  <c:v>0.05040327762284857</c:v>
                </c:pt>
                <c:pt idx="176">
                  <c:v>0.05026073386149325</c:v>
                </c:pt>
                <c:pt idx="177">
                  <c:v>0.0501185932232057</c:v>
                </c:pt>
                <c:pt idx="178">
                  <c:v>0.04997685456792757</c:v>
                </c:pt>
                <c:pt idx="179">
                  <c:v>0.049835516758824645</c:v>
                </c:pt>
                <c:pt idx="180">
                  <c:v>0.04969457866227775</c:v>
                </c:pt>
                <c:pt idx="181">
                  <c:v>0.04955403914787368</c:v>
                </c:pt>
                <c:pt idx="182">
                  <c:v>0.04941389708839609</c:v>
                </c:pt>
                <c:pt idx="183">
                  <c:v>0.0492741513598165</c:v>
                </c:pt>
                <c:pt idx="184">
                  <c:v>0.04913480084128523</c:v>
                </c:pt>
                <c:pt idx="185">
                  <c:v>0.04899584441512245</c:v>
                </c:pt>
                <c:pt idx="186">
                  <c:v>0.048857280966809205</c:v>
                </c:pt>
                <c:pt idx="187">
                  <c:v>0.048719109384978476</c:v>
                </c:pt>
                <c:pt idx="188">
                  <c:v>0.04858132856140624</c:v>
                </c:pt>
                <c:pt idx="189">
                  <c:v>0.048443937391002626</c:v>
                </c:pt>
                <c:pt idx="190">
                  <c:v>0.04830693477180302</c:v>
                </c:pt>
                <c:pt idx="191">
                  <c:v>0.04817031960495925</c:v>
                </c:pt>
                <c:pt idx="192">
                  <c:v>0.04803409079473072</c:v>
                </c:pt>
                <c:pt idx="193">
                  <c:v>0.04789824724847571</c:v>
                </c:pt>
                <c:pt idx="194">
                  <c:v>0.047762787876642517</c:v>
                </c:pt>
                <c:pt idx="195">
                  <c:v>0.04762771159276081</c:v>
                </c:pt>
                <c:pt idx="196">
                  <c:v>0.047493017313432806</c:v>
                </c:pt>
                <c:pt idx="197">
                  <c:v>0.04735870395832471</c:v>
                </c:pt>
                <c:pt idx="198">
                  <c:v>0.04722477045015792</c:v>
                </c:pt>
                <c:pt idx="199">
                  <c:v>0.047091215714700485</c:v>
                </c:pt>
                <c:pt idx="200">
                  <c:v>0.04695803868075845</c:v>
                </c:pt>
                <c:pt idx="201">
                  <c:v>0.04682523828016725</c:v>
                </c:pt>
                <c:pt idx="202">
                  <c:v>0.04669281344778317</c:v>
                </c:pt>
                <c:pt idx="203">
                  <c:v>0.04656076312147479</c:v>
                </c:pt>
                <c:pt idx="204">
                  <c:v>0.046429086242114455</c:v>
                </c:pt>
                <c:pt idx="205">
                  <c:v>0.04629778175356982</c:v>
                </c:pt>
                <c:pt idx="206">
                  <c:v>0.04616684860269533</c:v>
                </c:pt>
                <c:pt idx="207">
                  <c:v>0.046036285739323786</c:v>
                </c:pt>
                <c:pt idx="208">
                  <c:v>0.04590609211625796</c:v>
                </c:pt>
                <c:pt idx="209">
                  <c:v>0.04577626668926215</c:v>
                </c:pt>
                <c:pt idx="210">
                  <c:v>0.0456468084170538</c:v>
                </c:pt>
                <c:pt idx="211">
                  <c:v>0.04551771626129521</c:v>
                </c:pt>
                <c:pt idx="212">
                  <c:v>0.04538898918658513</c:v>
                </c:pt>
                <c:pt idx="213">
                  <c:v>0.04526062616045052</c:v>
                </c:pt>
                <c:pt idx="214">
                  <c:v>0.04513262615333822</c:v>
                </c:pt>
                <c:pt idx="215">
                  <c:v>0.04500498813860674</c:v>
                </c:pt>
                <c:pt idx="216">
                  <c:v>0.044877711092517966</c:v>
                </c:pt>
                <c:pt idx="217">
                  <c:v>0.04475079399422901</c:v>
                </c:pt>
                <c:pt idx="218">
                  <c:v>0.044624235825783974</c:v>
                </c:pt>
                <c:pt idx="219">
                  <c:v>0.04449803557210581</c:v>
                </c:pt>
                <c:pt idx="220">
                  <c:v>0.0443721922209882</c:v>
                </c:pt>
                <c:pt idx="221">
                  <c:v>0.04424670476308737</c:v>
                </c:pt>
                <c:pt idx="222">
                  <c:v>0.04412157219191407</c:v>
                </c:pt>
                <c:pt idx="223">
                  <c:v>0.043996793503825446</c:v>
                </c:pt>
                <c:pt idx="224">
                  <c:v>0.04387236769801703</c:v>
                </c:pt>
                <c:pt idx="225">
                  <c:v>0.04374829377651467</c:v>
                </c:pt>
                <c:pt idx="226">
                  <c:v>0.04362457074416657</c:v>
                </c:pt>
                <c:pt idx="227">
                  <c:v>0.043501197608635286</c:v>
                </c:pt>
                <c:pt idx="228">
                  <c:v>0.04337817338038977</c:v>
                </c:pt>
                <c:pt idx="229">
                  <c:v>0.0432554970726974</c:v>
                </c:pt>
                <c:pt idx="230">
                  <c:v>0.04313316770161616</c:v>
                </c:pt>
                <c:pt idx="231">
                  <c:v>0.043011184285986645</c:v>
                </c:pt>
                <c:pt idx="232">
                  <c:v>0.04288954584742423</c:v>
                </c:pt>
                <c:pt idx="233">
                  <c:v>0.04276825141031124</c:v>
                </c:pt>
                <c:pt idx="234">
                  <c:v>0.0426473000017891</c:v>
                </c:pt>
                <c:pt idx="235">
                  <c:v>0.04252669065175057</c:v>
                </c:pt>
                <c:pt idx="236">
                  <c:v>0.04240642239283189</c:v>
                </c:pt>
                <c:pt idx="237">
                  <c:v>0.042286494260405115</c:v>
                </c:pt>
                <c:pt idx="238">
                  <c:v>0.0421669052925703</c:v>
                </c:pt>
                <c:pt idx="239">
                  <c:v>0.04204765453014782</c:v>
                </c:pt>
                <c:pt idx="240">
                  <c:v>0.04192874101667069</c:v>
                </c:pt>
                <c:pt idx="241">
                  <c:v>0.04181016379837685</c:v>
                </c:pt>
                <c:pt idx="242">
                  <c:v>0.04169192192420157</c:v>
                </c:pt>
                <c:pt idx="243">
                  <c:v>0.041574014445769775</c:v>
                </c:pt>
                <c:pt idx="244">
                  <c:v>0.041456440417388454</c:v>
                </c:pt>
                <c:pt idx="245">
                  <c:v>0.04133919889603909</c:v>
                </c:pt>
                <c:pt idx="246">
                  <c:v>0.041222288941370075</c:v>
                </c:pt>
                <c:pt idx="247">
                  <c:v>0.04110570961568918</c:v>
                </c:pt>
                <c:pt idx="248">
                  <c:v>0.040989459983956034</c:v>
                </c:pt>
                <c:pt idx="249">
                  <c:v>0.04087353911377461</c:v>
                </c:pt>
                <c:pt idx="250">
                  <c:v>0.04075794607538577</c:v>
                </c:pt>
                <c:pt idx="251">
                  <c:v>0.04064267994165979</c:v>
                </c:pt>
                <c:pt idx="252">
                  <c:v>0.04052773978808895</c:v>
                </c:pt>
                <c:pt idx="253">
                  <c:v>0.04041312469278004</c:v>
                </c:pt>
                <c:pt idx="254">
                  <c:v>0.0402988337364471</c:v>
                </c:pt>
                <c:pt idx="255">
                  <c:v>0.04018486600240391</c:v>
                </c:pt>
                <c:pt idx="256">
                  <c:v>0.04007122057655673</c:v>
                </c:pt>
                <c:pt idx="257">
                  <c:v>0.03995789654739694</c:v>
                </c:pt>
                <c:pt idx="258">
                  <c:v>0.0398448930059937</c:v>
                </c:pt>
                <c:pt idx="259">
                  <c:v>0.0397322090459867</c:v>
                </c:pt>
                <c:pt idx="260">
                  <c:v>0.03961984376357889</c:v>
                </c:pt>
                <c:pt idx="261">
                  <c:v>0.03950779625752919</c:v>
                </c:pt>
                <c:pt idx="262">
                  <c:v>0.03939606562914532</c:v>
                </c:pt>
                <c:pt idx="263">
                  <c:v>0.03928465098227652</c:v>
                </c:pt>
                <c:pt idx="264">
                  <c:v>0.03917355142330645</c:v>
                </c:pt>
                <c:pt idx="265">
                  <c:v>0.03906276606114594</c:v>
                </c:pt>
                <c:pt idx="266">
                  <c:v>0.038952294007225885</c:v>
                </c:pt>
                <c:pt idx="267">
                  <c:v>0.03884213437549013</c:v>
                </c:pt>
                <c:pt idx="268">
                  <c:v>0.03873228628238832</c:v>
                </c:pt>
                <c:pt idx="269">
                  <c:v>0.03862274884686886</c:v>
                </c:pt>
                <c:pt idx="270">
                  <c:v>0.03851352119037179</c:v>
                </c:pt>
                <c:pt idx="271">
                  <c:v>0.03840460243682183</c:v>
                </c:pt>
                <c:pt idx="272">
                  <c:v>0.038295991712621255</c:v>
                </c:pt>
                <c:pt idx="273">
                  <c:v>0.03818768814664295</c:v>
                </c:pt>
                <c:pt idx="274">
                  <c:v>0.03807969087022339</c:v>
                </c:pt>
                <c:pt idx="275">
                  <c:v>0.037971999017155714</c:v>
                </c:pt>
                <c:pt idx="276">
                  <c:v>0.03786461172368272</c:v>
                </c:pt>
                <c:pt idx="277">
                  <c:v>0.037757528128489974</c:v>
                </c:pt>
                <c:pt idx="278">
                  <c:v>0.03765074737269892</c:v>
                </c:pt>
                <c:pt idx="279">
                  <c:v>0.03754426859985994</c:v>
                </c:pt>
                <c:pt idx="280">
                  <c:v>0.03743809095594552</c:v>
                </c:pt>
                <c:pt idx="281">
                  <c:v>0.037332213589343397</c:v>
                </c:pt>
                <c:pt idx="282">
                  <c:v>0.037226635650849715</c:v>
                </c:pt>
                <c:pt idx="283">
                  <c:v>0.03712135629366222</c:v>
                </c:pt>
                <c:pt idx="284">
                  <c:v>0.03701637467337349</c:v>
                </c:pt>
                <c:pt idx="285">
                  <c:v>0.036911689947964114</c:v>
                </c:pt>
                <c:pt idx="286">
                  <c:v>0.03680730127779598</c:v>
                </c:pt>
                <c:pt idx="287">
                  <c:v>0.03670320782560555</c:v>
                </c:pt>
                <c:pt idx="288">
                  <c:v>0.036599408756497066</c:v>
                </c:pt>
                <c:pt idx="289">
                  <c:v>0.03649590323793597</c:v>
                </c:pt>
                <c:pt idx="290">
                  <c:v>0.03639269043974213</c:v>
                </c:pt>
                <c:pt idx="291">
                  <c:v>0.036289769534083235</c:v>
                </c:pt>
                <c:pt idx="292">
                  <c:v>0.036187139695468114</c:v>
                </c:pt>
                <c:pt idx="293">
                  <c:v>0.036084800100740166</c:v>
                </c:pt>
                <c:pt idx="294">
                  <c:v>0.03598274992907072</c:v>
                </c:pt>
                <c:pt idx="295">
                  <c:v>0.03588098836195246</c:v>
                </c:pt>
                <c:pt idx="296">
                  <c:v>0.03577951458319287</c:v>
                </c:pt>
                <c:pt idx="297">
                  <c:v>0.03567832777890766</c:v>
                </c:pt>
                <c:pt idx="298">
                  <c:v>0.03557742713751429</c:v>
                </c:pt>
                <c:pt idx="299">
                  <c:v>0.0354768118497254</c:v>
                </c:pt>
                <c:pt idx="300">
                  <c:v>0.035376481108542364</c:v>
                </c:pt>
                <c:pt idx="301">
                  <c:v>0.035276434109248786</c:v>
                </c:pt>
                <c:pt idx="302">
                  <c:v>0.03517667004940407</c:v>
                </c:pt>
                <c:pt idx="303">
                  <c:v>0.03507718812883698</c:v>
                </c:pt>
                <c:pt idx="304">
                  <c:v>0.03497798754963921</c:v>
                </c:pt>
                <c:pt idx="305">
                  <c:v>0.03487906751615898</c:v>
                </c:pt>
                <c:pt idx="306">
                  <c:v>0.03478042723499469</c:v>
                </c:pt>
                <c:pt idx="307">
                  <c:v>0.03468206591498852</c:v>
                </c:pt>
                <c:pt idx="308">
                  <c:v>0.03458398276722007</c:v>
                </c:pt>
                <c:pt idx="309">
                  <c:v>0.03448617700500011</c:v>
                </c:pt>
                <c:pt idx="310">
                  <c:v>0.034388647843864174</c:v>
                </c:pt>
                <c:pt idx="311">
                  <c:v>0.034291394501566326</c:v>
                </c:pt>
                <c:pt idx="312">
                  <c:v>0.0341944161980729</c:v>
                </c:pt>
                <c:pt idx="313">
                  <c:v>0.03409771215555616</c:v>
                </c:pt>
                <c:pt idx="314">
                  <c:v>0.034001281598388174</c:v>
                </c:pt>
                <c:pt idx="315">
                  <c:v>0.0339051237531345</c:v>
                </c:pt>
                <c:pt idx="316">
                  <c:v>0.03380923784854804</c:v>
                </c:pt>
                <c:pt idx="317">
                  <c:v>0.033713623115562814</c:v>
                </c:pt>
                <c:pt idx="318">
                  <c:v>0.03361827878728783</c:v>
                </c:pt>
                <c:pt idx="319">
                  <c:v>0.0335232040990009</c:v>
                </c:pt>
                <c:pt idx="320">
                  <c:v>0.03342839828814253</c:v>
                </c:pt>
                <c:pt idx="321">
                  <c:v>0.03333386059430978</c:v>
                </c:pt>
                <c:pt idx="322">
                  <c:v>0.03323959025925021</c:v>
                </c:pt>
                <c:pt idx="323">
                  <c:v>0.03314558652685572</c:v>
                </c:pt>
                <c:pt idx="324">
                  <c:v>0.03305184864315658</c:v>
                </c:pt>
                <c:pt idx="325">
                  <c:v>0.0329583758563153</c:v>
                </c:pt>
                <c:pt idx="326">
                  <c:v>0.03286516741662065</c:v>
                </c:pt>
                <c:pt idx="327">
                  <c:v>0.03277222257648165</c:v>
                </c:pt>
                <c:pt idx="328">
                  <c:v>0.032679540590421524</c:v>
                </c:pt>
                <c:pt idx="329">
                  <c:v>0.03258712071507176</c:v>
                </c:pt>
                <c:pt idx="330">
                  <c:v>0.03249496220916618</c:v>
                </c:pt>
                <c:pt idx="331">
                  <c:v>0.032403064333534896</c:v>
                </c:pt>
                <c:pt idx="332">
                  <c:v>0.032311426351098474</c:v>
                </c:pt>
                <c:pt idx="333">
                  <c:v>0.03222004752686199</c:v>
                </c:pt>
                <c:pt idx="334">
                  <c:v>0.03212892712790912</c:v>
                </c:pt>
                <c:pt idx="335">
                  <c:v>0.03203806442339629</c:v>
                </c:pt>
                <c:pt idx="336">
                  <c:v>0.031947458684546785</c:v>
                </c:pt>
                <c:pt idx="337">
                  <c:v>0.03185710918464492</c:v>
                </c:pt>
                <c:pt idx="338">
                  <c:v>0.031767015199030225</c:v>
                </c:pt>
                <c:pt idx="339">
                  <c:v>0.031677176005091595</c:v>
                </c:pt>
                <c:pt idx="340">
                  <c:v>0.03158759088226154</c:v>
                </c:pt>
                <c:pt idx="341">
                  <c:v>0.03149825911201036</c:v>
                </c:pt>
                <c:pt idx="342">
                  <c:v>0.03140917997784042</c:v>
                </c:pt>
                <c:pt idx="343">
                  <c:v>0.03132035276528038</c:v>
                </c:pt>
                <c:pt idx="344">
                  <c:v>0.03123177676187946</c:v>
                </c:pt>
                <c:pt idx="345">
                  <c:v>0.031143451257201766</c:v>
                </c:pt>
                <c:pt idx="346">
                  <c:v>0.031055375542820545</c:v>
                </c:pt>
                <c:pt idx="347">
                  <c:v>0.030967548912312508</c:v>
                </c:pt>
                <c:pt idx="348">
                  <c:v>0.030879970661252205</c:v>
                </c:pt>
                <c:pt idx="349">
                  <c:v>0.030792640087206335</c:v>
                </c:pt>
                <c:pt idx="350">
                  <c:v>0.03070555648972811</c:v>
                </c:pt>
                <c:pt idx="351">
                  <c:v>0.030618719170351687</c:v>
                </c:pt>
                <c:pt idx="352">
                  <c:v>0.030532127432586487</c:v>
                </c:pt>
                <c:pt idx="353">
                  <c:v>0.030445780581911674</c:v>
                </c:pt>
                <c:pt idx="354">
                  <c:v>0.030359677925770573</c:v>
                </c:pt>
                <c:pt idx="355">
                  <c:v>0.03027381877356509</c:v>
                </c:pt>
                <c:pt idx="356">
                  <c:v>0.030188202436650186</c:v>
                </c:pt>
                <c:pt idx="357">
                  <c:v>0.030102828228328354</c:v>
                </c:pt>
                <c:pt idx="358">
                  <c:v>0.030017695463844134</c:v>
                </c:pt>
                <c:pt idx="359">
                  <c:v>0.029932803460378556</c:v>
                </c:pt>
                <c:pt idx="360">
                  <c:v>0.029848151537043757</c:v>
                </c:pt>
                <c:pt idx="361">
                  <c:v>0.02976373901487744</c:v>
                </c:pt>
                <c:pt idx="362">
                  <c:v>0.029679565216837456</c:v>
                </c:pt>
                <c:pt idx="363">
                  <c:v>0.02959562946779639</c:v>
                </c:pt>
                <c:pt idx="364">
                  <c:v>0.029511931094536124</c:v>
                </c:pt>
                <c:pt idx="365">
                  <c:v>0.02942846942574244</c:v>
                </c:pt>
                <c:pt idx="366">
                  <c:v>0.029345243791999646</c:v>
                </c:pt>
                <c:pt idx="367">
                  <c:v>0.029262253525785206</c:v>
                </c:pt>
                <c:pt idx="368">
                  <c:v>0.029179497961464372</c:v>
                </c:pt>
                <c:pt idx="369">
                  <c:v>0.02909697643528486</c:v>
                </c:pt>
                <c:pt idx="370">
                  <c:v>0.029014688285371522</c:v>
                </c:pt>
                <c:pt idx="371">
                  <c:v>0.028932632851721027</c:v>
                </c:pt>
                <c:pt idx="372">
                  <c:v>0.028850809476196584</c:v>
                </c:pt>
                <c:pt idx="373">
                  <c:v>0.028769217502522666</c:v>
                </c:pt>
                <c:pt idx="374">
                  <c:v>0.02868785627627971</c:v>
                </c:pt>
                <c:pt idx="375">
                  <c:v>0.028606725144898915</c:v>
                </c:pt>
                <c:pt idx="376">
                  <c:v>0.028525823457656994</c:v>
                </c:pt>
                <c:pt idx="377">
                  <c:v>0.028445150565670915</c:v>
                </c:pt>
                <c:pt idx="378">
                  <c:v>0.02836470582189276</c:v>
                </c:pt>
                <c:pt idx="379">
                  <c:v>0.028284488581104498</c:v>
                </c:pt>
                <c:pt idx="380">
                  <c:v>0.028204498199912807</c:v>
                </c:pt>
                <c:pt idx="381">
                  <c:v>0.028124734036743926</c:v>
                </c:pt>
                <c:pt idx="382">
                  <c:v>0.02804519545183853</c:v>
                </c:pt>
                <c:pt idx="383">
                  <c:v>0.02796588180724653</c:v>
                </c:pt>
                <c:pt idx="384">
                  <c:v>0.027886792466822047</c:v>
                </c:pt>
                <c:pt idx="385">
                  <c:v>0.027807926796218234</c:v>
                </c:pt>
                <c:pt idx="386">
                  <c:v>0.027729284162882232</c:v>
                </c:pt>
                <c:pt idx="387">
                  <c:v>0.027650863936050075</c:v>
                </c:pt>
                <c:pt idx="388">
                  <c:v>0.027572665486741657</c:v>
                </c:pt>
                <c:pt idx="389">
                  <c:v>0.02749468818775563</c:v>
                </c:pt>
                <c:pt idx="390">
                  <c:v>0.027416931413664455</c:v>
                </c:pt>
                <c:pt idx="391">
                  <c:v>0.027339394540809334</c:v>
                </c:pt>
                <c:pt idx="392">
                  <c:v>0.027262076947295183</c:v>
                </c:pt>
                <c:pt idx="393">
                  <c:v>0.027184978012985715</c:v>
                </c:pt>
                <c:pt idx="394">
                  <c:v>0.027108097119498426</c:v>
                </c:pt>
                <c:pt idx="395">
                  <c:v>0.027031433650199613</c:v>
                </c:pt>
                <c:pt idx="396">
                  <c:v>0.026954986990199475</c:v>
                </c:pt>
                <c:pt idx="397">
                  <c:v>0.026878756526347164</c:v>
                </c:pt>
                <c:pt idx="398">
                  <c:v>0.026802741647225837</c:v>
                </c:pt>
                <c:pt idx="399">
                  <c:v>0.026726941743147797</c:v>
                </c:pt>
                <c:pt idx="400">
                  <c:v>0.02665135620614959</c:v>
                </c:pt>
                <c:pt idx="401">
                  <c:v>0.026575984429987105</c:v>
                </c:pt>
                <c:pt idx="402">
                  <c:v>0.02650082581013073</c:v>
                </c:pt>
                <c:pt idx="403">
                  <c:v>0.02642587974376052</c:v>
                </c:pt>
                <c:pt idx="404">
                  <c:v>0.026351145629761322</c:v>
                </c:pt>
                <c:pt idx="405">
                  <c:v>0.026276622868717993</c:v>
                </c:pt>
                <c:pt idx="406">
                  <c:v>0.026202310862910572</c:v>
                </c:pt>
                <c:pt idx="407">
                  <c:v>0.026128209016309478</c:v>
                </c:pt>
                <c:pt idx="408">
                  <c:v>0.02605431673457075</c:v>
                </c:pt>
                <c:pt idx="409">
                  <c:v>0.025980633425031274</c:v>
                </c:pt>
                <c:pt idx="410">
                  <c:v>0.02590715849670401</c:v>
                </c:pt>
                <c:pt idx="411">
                  <c:v>0.025833891360273288</c:v>
                </c:pt>
                <c:pt idx="412">
                  <c:v>0.025760831428090058</c:v>
                </c:pt>
                <c:pt idx="413">
                  <c:v>0.02568797811416716</c:v>
                </c:pt>
                <c:pt idx="414">
                  <c:v>0.02561533083417466</c:v>
                </c:pt>
                <c:pt idx="415">
                  <c:v>0.025542889005435155</c:v>
                </c:pt>
                <c:pt idx="416">
                  <c:v>0.02547065204691907</c:v>
                </c:pt>
                <c:pt idx="417">
                  <c:v>0.02539861937924004</c:v>
                </c:pt>
                <c:pt idx="418">
                  <c:v>0.025326790424650237</c:v>
                </c:pt>
                <c:pt idx="419">
                  <c:v>0.025255164607035727</c:v>
                </c:pt>
                <c:pt idx="420">
                  <c:v>0.02518374135191188</c:v>
                </c:pt>
                <c:pt idx="421">
                  <c:v>0.02511252008641875</c:v>
                </c:pt>
                <c:pt idx="422">
                  <c:v>0.02504150023931645</c:v>
                </c:pt>
                <c:pt idx="423">
                  <c:v>0.024970681240980633</c:v>
                </c:pt>
                <c:pt idx="424">
                  <c:v>0.024900062523397857</c:v>
                </c:pt>
                <c:pt idx="425">
                  <c:v>0.024829643520161072</c:v>
                </c:pt>
                <c:pt idx="426">
                  <c:v>0.024759423666465063</c:v>
                </c:pt>
                <c:pt idx="427">
                  <c:v>0.024689402399101928</c:v>
                </c:pt>
                <c:pt idx="428">
                  <c:v>0.02461957915645654</c:v>
                </c:pt>
                <c:pt idx="429">
                  <c:v>0.02454995337850206</c:v>
                </c:pt>
                <c:pt idx="430">
                  <c:v>0.024480524506795453</c:v>
                </c:pt>
                <c:pt idx="431">
                  <c:v>0.024411291984472974</c:v>
                </c:pt>
                <c:pt idx="432">
                  <c:v>0.02434225525624575</c:v>
                </c:pt>
                <c:pt idx="433">
                  <c:v>0.024273413768395296</c:v>
                </c:pt>
                <c:pt idx="434">
                  <c:v>0.024204766968769057</c:v>
                </c:pt>
                <c:pt idx="435">
                  <c:v>0.02413631430677603</c:v>
                </c:pt>
                <c:pt idx="436">
                  <c:v>0.02406805523338231</c:v>
                </c:pt>
                <c:pt idx="437">
                  <c:v>0.02399998920110669</c:v>
                </c:pt>
                <c:pt idx="438">
                  <c:v>0.023932115664016273</c:v>
                </c:pt>
                <c:pt idx="439">
                  <c:v>0.02386443407772211</c:v>
                </c:pt>
                <c:pt idx="440">
                  <c:v>0.023796943899374808</c:v>
                </c:pt>
                <c:pt idx="441">
                  <c:v>0.02372964458766019</c:v>
                </c:pt>
                <c:pt idx="442">
                  <c:v>0.023662535602794955</c:v>
                </c:pt>
                <c:pt idx="443">
                  <c:v>0.023595616406522336</c:v>
                </c:pt>
                <c:pt idx="444">
                  <c:v>0.0235288864621078</c:v>
                </c:pt>
                <c:pt idx="445">
                  <c:v>0.023462345234334735</c:v>
                </c:pt>
                <c:pt idx="446">
                  <c:v>0.023395992189500142</c:v>
                </c:pt>
                <c:pt idx="447">
                  <c:v>0.023329826795410385</c:v>
                </c:pt>
                <c:pt idx="448">
                  <c:v>0.023263848521376907</c:v>
                </c:pt>
                <c:pt idx="449">
                  <c:v>0.023198056838211956</c:v>
                </c:pt>
                <c:pt idx="450">
                  <c:v>0.02313245121822437</c:v>
                </c:pt>
                <c:pt idx="451">
                  <c:v>0.023067031135215337</c:v>
                </c:pt>
                <c:pt idx="452">
                  <c:v>0.023001796064474153</c:v>
                </c:pt>
                <c:pt idx="453">
                  <c:v>0.022936745482774044</c:v>
                </c:pt>
                <c:pt idx="454">
                  <c:v>0.022871878868367963</c:v>
                </c:pt>
                <c:pt idx="455">
                  <c:v>0.022807195700984367</c:v>
                </c:pt>
                <c:pt idx="456">
                  <c:v>0.022742695461823104</c:v>
                </c:pt>
                <c:pt idx="457">
                  <c:v>0.02267837763355121</c:v>
                </c:pt>
                <c:pt idx="458">
                  <c:v>0.02261424170029878</c:v>
                </c:pt>
                <c:pt idx="459">
                  <c:v>0.02255028714765481</c:v>
                </c:pt>
                <c:pt idx="460">
                  <c:v>0.022486513462663102</c:v>
                </c:pt>
                <c:pt idx="461">
                  <c:v>0.022422920133818112</c:v>
                </c:pt>
                <c:pt idx="462">
                  <c:v>0.02235950665106088</c:v>
                </c:pt>
                <c:pt idx="463">
                  <c:v>0.022296272505774928</c:v>
                </c:pt>
                <c:pt idx="464">
                  <c:v>0.02223321719078216</c:v>
                </c:pt>
                <c:pt idx="465">
                  <c:v>0.02217034020033884</c:v>
                </c:pt>
                <c:pt idx="466">
                  <c:v>0.022107641030131492</c:v>
                </c:pt>
                <c:pt idx="467">
                  <c:v>0.022045119177272858</c:v>
                </c:pt>
                <c:pt idx="468">
                  <c:v>0.02198277414029792</c:v>
                </c:pt>
                <c:pt idx="469">
                  <c:v>0.02192060541915979</c:v>
                </c:pt>
                <c:pt idx="470">
                  <c:v>0.021858612515225768</c:v>
                </c:pt>
                <c:pt idx="471">
                  <c:v>0.021796794931273327</c:v>
                </c:pt>
                <c:pt idx="472">
                  <c:v>0.021735152171486097</c:v>
                </c:pt>
                <c:pt idx="473">
                  <c:v>0.02167368374144992</c:v>
                </c:pt>
                <c:pt idx="474">
                  <c:v>0.021612389148148878</c:v>
                </c:pt>
                <c:pt idx="475">
                  <c:v>0.02155126789996133</c:v>
                </c:pt>
                <c:pt idx="476">
                  <c:v>0.021490319506655968</c:v>
                </c:pt>
                <c:pt idx="477">
                  <c:v>0.021429543479387893</c:v>
                </c:pt>
                <c:pt idx="478">
                  <c:v>0.021368939330694708</c:v>
                </c:pt>
                <c:pt idx="479">
                  <c:v>0.021308506574492552</c:v>
                </c:pt>
                <c:pt idx="480">
                  <c:v>0.021248244726072285</c:v>
                </c:pt>
                <c:pt idx="481">
                  <c:v>0.02118815330209553</c:v>
                </c:pt>
                <c:pt idx="482">
                  <c:v>0.021128231820590825</c:v>
                </c:pt>
                <c:pt idx="483">
                  <c:v>0.02106847980094977</c:v>
                </c:pt>
                <c:pt idx="484">
                  <c:v>0.021008896763923136</c:v>
                </c:pt>
                <c:pt idx="485">
                  <c:v>0.020949482231617047</c:v>
                </c:pt>
                <c:pt idx="486">
                  <c:v>0.02089023572748916</c:v>
                </c:pt>
                <c:pt idx="487">
                  <c:v>0.020831156776344804</c:v>
                </c:pt>
                <c:pt idx="488">
                  <c:v>0.020772244904333197</c:v>
                </c:pt>
                <c:pt idx="489">
                  <c:v>0.020713499638943648</c:v>
                </c:pt>
                <c:pt idx="490">
                  <c:v>0.020654920509001733</c:v>
                </c:pt>
                <c:pt idx="491">
                  <c:v>0.020596507044665563</c:v>
                </c:pt>
                <c:pt idx="492">
                  <c:v>0.020538258777421988</c:v>
                </c:pt>
                <c:pt idx="493">
                  <c:v>0.020480175240082825</c:v>
                </c:pt>
                <c:pt idx="494">
                  <c:v>0.02042225596678116</c:v>
                </c:pt>
                <c:pt idx="495">
                  <c:v>0.02036450049296756</c:v>
                </c:pt>
                <c:pt idx="496">
                  <c:v>0.02030690835540637</c:v>
                </c:pt>
                <c:pt idx="497">
                  <c:v>0.020249479092172</c:v>
                </c:pt>
                <c:pt idx="498">
                  <c:v>0.020192212242645224</c:v>
                </c:pt>
                <c:pt idx="499">
                  <c:v>0.020135107347509455</c:v>
                </c:pt>
                <c:pt idx="500">
                  <c:v>0.020078163948747105</c:v>
                </c:pt>
                <c:pt idx="501">
                  <c:v>0.020021381589635887</c:v>
                </c:pt>
                <c:pt idx="502">
                  <c:v>0.019964759814745135</c:v>
                </c:pt>
                <c:pt idx="503">
                  <c:v>0.01990829816993219</c:v>
                </c:pt>
                <c:pt idx="504">
                  <c:v>0.01985199620233874</c:v>
                </c:pt>
                <c:pt idx="505">
                  <c:v>0.01979585346038717</c:v>
                </c:pt>
                <c:pt idx="506">
                  <c:v>0.019739869493776964</c:v>
                </c:pt>
                <c:pt idx="507">
                  <c:v>0.019684043853481093</c:v>
                </c:pt>
                <c:pt idx="508">
                  <c:v>0.019628376091742394</c:v>
                </c:pt>
                <c:pt idx="509">
                  <c:v>0.019572865762069992</c:v>
                </c:pt>
                <c:pt idx="510">
                  <c:v>0.019517512419235727</c:v>
                </c:pt>
                <c:pt idx="511">
                  <c:v>0.01946231561927056</c:v>
                </c:pt>
                <c:pt idx="512">
                  <c:v>0.019407274919461034</c:v>
                </c:pt>
                <c:pt idx="513">
                  <c:v>0.01935238987834572</c:v>
                </c:pt>
                <c:pt idx="514">
                  <c:v>0.019297660055711652</c:v>
                </c:pt>
                <c:pt idx="515">
                  <c:v>0.019243085012590835</c:v>
                </c:pt>
                <c:pt idx="516">
                  <c:v>0.019188664311256695</c:v>
                </c:pt>
                <c:pt idx="517">
                  <c:v>0.019134397515220572</c:v>
                </c:pt>
                <c:pt idx="518">
                  <c:v>0.01908028418922823</c:v>
                </c:pt>
                <c:pt idx="519">
                  <c:v>0.019026323899256375</c:v>
                </c:pt>
                <c:pt idx="520">
                  <c:v>0.018972516212509127</c:v>
                </c:pt>
                <c:pt idx="521">
                  <c:v>0.018918860697414608</c:v>
                </c:pt>
                <c:pt idx="522">
                  <c:v>0.01886535692362145</c:v>
                </c:pt>
                <c:pt idx="523">
                  <c:v>0.01881200446199533</c:v>
                </c:pt>
                <c:pt idx="524">
                  <c:v>0.01875880288461556</c:v>
                </c:pt>
                <c:pt idx="525">
                  <c:v>0.018705751764771638</c:v>
                </c:pt>
                <c:pt idx="526">
                  <c:v>0.018652850676959824</c:v>
                </c:pt>
                <c:pt idx="527">
                  <c:v>0.018600099196879733</c:v>
                </c:pt>
                <c:pt idx="528">
                  <c:v>0.018547496901430927</c:v>
                </c:pt>
                <c:pt idx="529">
                  <c:v>0.01849504336870952</c:v>
                </c:pt>
                <c:pt idx="530">
                  <c:v>0.018508020239340506</c:v>
                </c:pt>
                <c:pt idx="531">
                  <c:v>0.01849793829593351</c:v>
                </c:pt>
                <c:pt idx="532">
                  <c:v>0.01848785635252651</c:v>
                </c:pt>
                <c:pt idx="533">
                  <c:v>0.01847777440911951</c:v>
                </c:pt>
                <c:pt idx="534">
                  <c:v>0.01846769246571251</c:v>
                </c:pt>
                <c:pt idx="535">
                  <c:v>0.01845761052230551</c:v>
                </c:pt>
                <c:pt idx="536">
                  <c:v>0.01844752857889851</c:v>
                </c:pt>
                <c:pt idx="537">
                  <c:v>0.018437446635491513</c:v>
                </c:pt>
                <c:pt idx="538">
                  <c:v>0.018427364692084513</c:v>
                </c:pt>
                <c:pt idx="539">
                  <c:v>0.018417282748677516</c:v>
                </c:pt>
                <c:pt idx="540">
                  <c:v>0.018407200805270515</c:v>
                </c:pt>
                <c:pt idx="541">
                  <c:v>0.018397118861863515</c:v>
                </c:pt>
                <c:pt idx="542">
                  <c:v>0.018387036918456515</c:v>
                </c:pt>
                <c:pt idx="543">
                  <c:v>0.018376954975049518</c:v>
                </c:pt>
                <c:pt idx="544">
                  <c:v>0.018366873031642517</c:v>
                </c:pt>
                <c:pt idx="545">
                  <c:v>0.01835679108823552</c:v>
                </c:pt>
                <c:pt idx="546">
                  <c:v>0.01834670914482852</c:v>
                </c:pt>
                <c:pt idx="547">
                  <c:v>0.01833662720142152</c:v>
                </c:pt>
                <c:pt idx="548">
                  <c:v>0.01832654525801452</c:v>
                </c:pt>
                <c:pt idx="549">
                  <c:v>0.018316463314607522</c:v>
                </c:pt>
                <c:pt idx="550">
                  <c:v>0.018306381371200522</c:v>
                </c:pt>
                <c:pt idx="551">
                  <c:v>0.018296299427793525</c:v>
                </c:pt>
                <c:pt idx="552">
                  <c:v>0.018286217484386524</c:v>
                </c:pt>
                <c:pt idx="553">
                  <c:v>0.018276135540979524</c:v>
                </c:pt>
                <c:pt idx="554">
                  <c:v>0.018266053597572524</c:v>
                </c:pt>
                <c:pt idx="555">
                  <c:v>0.018255971654165527</c:v>
                </c:pt>
                <c:pt idx="556">
                  <c:v>0.018245889710758526</c:v>
                </c:pt>
                <c:pt idx="557">
                  <c:v>0.018235807767351526</c:v>
                </c:pt>
                <c:pt idx="558">
                  <c:v>0.01822572582394453</c:v>
                </c:pt>
                <c:pt idx="559">
                  <c:v>0.01821564388053753</c:v>
                </c:pt>
                <c:pt idx="560">
                  <c:v>0.018205561937130528</c:v>
                </c:pt>
                <c:pt idx="561">
                  <c:v>0.01819547999372353</c:v>
                </c:pt>
                <c:pt idx="562">
                  <c:v>0.01818539805031653</c:v>
                </c:pt>
                <c:pt idx="563">
                  <c:v>0.01817531610690953</c:v>
                </c:pt>
                <c:pt idx="564">
                  <c:v>0.018165234163502533</c:v>
                </c:pt>
                <c:pt idx="565">
                  <c:v>0.018155152220095533</c:v>
                </c:pt>
                <c:pt idx="566">
                  <c:v>0.018145070276688532</c:v>
                </c:pt>
                <c:pt idx="567">
                  <c:v>0.018134988333281536</c:v>
                </c:pt>
                <c:pt idx="568">
                  <c:v>0.018124906389874535</c:v>
                </c:pt>
                <c:pt idx="569">
                  <c:v>0.018114824446467535</c:v>
                </c:pt>
                <c:pt idx="570">
                  <c:v>0.018104742503060538</c:v>
                </c:pt>
                <c:pt idx="571">
                  <c:v>0.018094660559653537</c:v>
                </c:pt>
                <c:pt idx="572">
                  <c:v>0.018084578616246537</c:v>
                </c:pt>
                <c:pt idx="573">
                  <c:v>0.018074496672839536</c:v>
                </c:pt>
                <c:pt idx="574">
                  <c:v>0.01806441472943254</c:v>
                </c:pt>
                <c:pt idx="575">
                  <c:v>0.01805433278602554</c:v>
                </c:pt>
                <c:pt idx="576">
                  <c:v>0.018044250842618542</c:v>
                </c:pt>
                <c:pt idx="577">
                  <c:v>0.018034168899211542</c:v>
                </c:pt>
                <c:pt idx="578">
                  <c:v>0.01802408695580454</c:v>
                </c:pt>
                <c:pt idx="579">
                  <c:v>0.01801400501239754</c:v>
                </c:pt>
                <c:pt idx="580">
                  <c:v>0.018003923068990544</c:v>
                </c:pt>
                <c:pt idx="581">
                  <c:v>0.017993841125583547</c:v>
                </c:pt>
                <c:pt idx="582">
                  <c:v>0.017983759182176547</c:v>
                </c:pt>
                <c:pt idx="583">
                  <c:v>0.017973677238769546</c:v>
                </c:pt>
                <c:pt idx="584">
                  <c:v>0.01796359529536255</c:v>
                </c:pt>
                <c:pt idx="585">
                  <c:v>0.017953513351955552</c:v>
                </c:pt>
                <c:pt idx="586">
                  <c:v>0.017943431408548552</c:v>
                </c:pt>
                <c:pt idx="587">
                  <c:v>0.01793334946514155</c:v>
                </c:pt>
                <c:pt idx="588">
                  <c:v>0.017923267521734555</c:v>
                </c:pt>
                <c:pt idx="589">
                  <c:v>0.017913185578327558</c:v>
                </c:pt>
                <c:pt idx="590">
                  <c:v>0.017903103634920557</c:v>
                </c:pt>
                <c:pt idx="591">
                  <c:v>0.017893021691513557</c:v>
                </c:pt>
                <c:pt idx="592">
                  <c:v>0.01788293974810656</c:v>
                </c:pt>
                <c:pt idx="593">
                  <c:v>0.017872857804699563</c:v>
                </c:pt>
                <c:pt idx="594">
                  <c:v>0.017862775861292562</c:v>
                </c:pt>
                <c:pt idx="595">
                  <c:v>0.017852693917885566</c:v>
                </c:pt>
                <c:pt idx="596">
                  <c:v>0.017842611974478565</c:v>
                </c:pt>
                <c:pt idx="597">
                  <c:v>0.017832530031071568</c:v>
                </c:pt>
                <c:pt idx="598">
                  <c:v>0.017822448087664568</c:v>
                </c:pt>
                <c:pt idx="599">
                  <c:v>0.01781236614425757</c:v>
                </c:pt>
                <c:pt idx="600">
                  <c:v>0.01780228420085057</c:v>
                </c:pt>
              </c:numCache>
            </c:numRef>
          </c:yVal>
          <c:smooth val="1"/>
        </c:ser>
        <c:ser>
          <c:idx val="1"/>
          <c:order val="1"/>
          <c:tx>
            <c:v>Impluse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Calculator!$V$21:$V$621</c:f>
              <c:numCache>
                <c:ptCount val="601"/>
                <c:pt idx="1">
                  <c:v>0.0005692875276915043</c:v>
                </c:pt>
                <c:pt idx="2">
                  <c:v>0.0011369650730700127</c:v>
                </c:pt>
                <c:pt idx="3">
                  <c:v>0.0017030371892706668</c:v>
                </c:pt>
                <c:pt idx="4">
                  <c:v>0.002267508416552045</c:v>
                </c:pt>
                <c:pt idx="5">
                  <c:v>0.002830383282332578</c:v>
                </c:pt>
                <c:pt idx="6">
                  <c:v>0.0033916663012268605</c:v>
                </c:pt>
                <c:pt idx="7">
                  <c:v>0.003951361975081864</c:v>
                </c:pt>
                <c:pt idx="8">
                  <c:v>0.00450947479301304</c:v>
                </c:pt>
                <c:pt idx="9">
                  <c:v>0.005066009231440332</c:v>
                </c:pt>
                <c:pt idx="10">
                  <c:v>0.005620969754124072</c:v>
                </c:pt>
                <c:pt idx="11">
                  <c:v>0.006174360812200789</c:v>
                </c:pt>
                <c:pt idx="12">
                  <c:v>0.006726186844218904</c:v>
                </c:pt>
                <c:pt idx="13">
                  <c:v>0.007276452276174337</c:v>
                </c:pt>
                <c:pt idx="14">
                  <c:v>0.007825161521546</c:v>
                </c:pt>
                <c:pt idx="15">
                  <c:v>0.008372318981331197</c:v>
                </c:pt>
                <c:pt idx="16">
                  <c:v>0.008917929044080928</c:v>
                </c:pt>
                <c:pt idx="17">
                  <c:v>0.00946199608593508</c:v>
                </c:pt>
                <c:pt idx="18">
                  <c:v>0.010004524470657536</c:v>
                </c:pt>
                <c:pt idx="19">
                  <c:v>0.010545518549671163</c:v>
                </c:pt>
                <c:pt idx="20">
                  <c:v>0.011084982662092725</c:v>
                </c:pt>
                <c:pt idx="21">
                  <c:v>0.011622921134767678</c:v>
                </c:pt>
                <c:pt idx="22">
                  <c:v>0.012159338282304876</c:v>
                </c:pt>
                <c:pt idx="23">
                  <c:v>0.012694238407111182</c:v>
                </c:pt>
                <c:pt idx="24">
                  <c:v>0.013227625799425964</c:v>
                </c:pt>
                <c:pt idx="25">
                  <c:v>0.01375950473735552</c:v>
                </c:pt>
                <c:pt idx="26">
                  <c:v>0.014289879486907376</c:v>
                </c:pt>
                <c:pt idx="27">
                  <c:v>0.014818754302024516</c:v>
                </c:pt>
                <c:pt idx="28">
                  <c:v>0.015346133424619497</c:v>
                </c:pt>
                <c:pt idx="29">
                  <c:v>0.015872021084608466</c:v>
                </c:pt>
                <c:pt idx="30">
                  <c:v>0.01639642149994509</c:v>
                </c:pt>
                <c:pt idx="31">
                  <c:v>0.01691933887665439</c:v>
                </c:pt>
                <c:pt idx="32">
                  <c:v>0.017440777408866476</c:v>
                </c:pt>
                <c:pt idx="33">
                  <c:v>0.017960741278850178</c:v>
                </c:pt>
                <c:pt idx="34">
                  <c:v>0.018479234657046602</c:v>
                </c:pt>
                <c:pt idx="35">
                  <c:v>0.01899626170210257</c:v>
                </c:pt>
                <c:pt idx="36">
                  <c:v>0.019511826560903982</c:v>
                </c:pt>
                <c:pt idx="37">
                  <c:v>0.020025933368609073</c:v>
                </c:pt>
                <c:pt idx="38">
                  <c:v>0.02053858624868158</c:v>
                </c:pt>
                <c:pt idx="39">
                  <c:v>0.021049789312923815</c:v>
                </c:pt>
                <c:pt idx="40">
                  <c:v>0.021559546661509645</c:v>
                </c:pt>
                <c:pt idx="41">
                  <c:v>0.02206786238301738</c:v>
                </c:pt>
                <c:pt idx="42">
                  <c:v>0.02257474055446256</c:v>
                </c:pt>
                <c:pt idx="43">
                  <c:v>0.023080185241330656</c:v>
                </c:pt>
                <c:pt idx="44">
                  <c:v>0.02358420049760969</c:v>
                </c:pt>
                <c:pt idx="45">
                  <c:v>0.02408679036582273</c:v>
                </c:pt>
                <c:pt idx="46">
                  <c:v>0.02458795887706033</c:v>
                </c:pt>
                <c:pt idx="47">
                  <c:v>0.025087710051012863</c:v>
                </c:pt>
                <c:pt idx="48">
                  <c:v>0.025586047896002745</c:v>
                </c:pt>
                <c:pt idx="49">
                  <c:v>0.026082976409016596</c:v>
                </c:pt>
                <c:pt idx="50">
                  <c:v>0.0265784995757373</c:v>
                </c:pt>
                <c:pt idx="51">
                  <c:v>0.02707262137057597</c:v>
                </c:pt>
                <c:pt idx="52">
                  <c:v>0.027565345756703823</c:v>
                </c:pt>
                <c:pt idx="53">
                  <c:v>0.028056676686083967</c:v>
                </c:pt>
                <c:pt idx="54">
                  <c:v>0.028546618099503103</c:v>
                </c:pt>
                <c:pt idx="55">
                  <c:v>0.02903517392660313</c:v>
                </c:pt>
                <c:pt idx="56">
                  <c:v>0.02952234808591266</c:v>
                </c:pt>
                <c:pt idx="57">
                  <c:v>0.030008144484878454</c:v>
                </c:pt>
                <c:pt idx="58">
                  <c:v>0.030492567019896756</c:v>
                </c:pt>
                <c:pt idx="59">
                  <c:v>0.030975619576344548</c:v>
                </c:pt>
                <c:pt idx="60">
                  <c:v>0.03145730602861071</c:v>
                </c:pt>
                <c:pt idx="61">
                  <c:v>0.0319376302401271</c:v>
                </c:pt>
                <c:pt idx="62">
                  <c:v>0.03241659606339954</c:v>
                </c:pt>
                <c:pt idx="63">
                  <c:v>0.03289420734003871</c:v>
                </c:pt>
                <c:pt idx="64">
                  <c:v>0.03337046790079096</c:v>
                </c:pt>
                <c:pt idx="65">
                  <c:v>0.033845381565569044</c:v>
                </c:pt>
                <c:pt idx="66">
                  <c:v>0.03431895214348276</c:v>
                </c:pt>
                <c:pt idx="67">
                  <c:v>0.03479118343286949</c:v>
                </c:pt>
                <c:pt idx="68">
                  <c:v>0.035262079221324655</c:v>
                </c:pt>
                <c:pt idx="69">
                  <c:v>0.03573164328573213</c:v>
                </c:pt>
                <c:pt idx="70">
                  <c:v>0.036199879392294514</c:v>
                </c:pt>
                <c:pt idx="71">
                  <c:v>0.03666679129656332</c:v>
                </c:pt>
                <c:pt idx="72">
                  <c:v>0.03713238274346913</c:v>
                </c:pt>
                <c:pt idx="73">
                  <c:v>0.03759665746735162</c:v>
                </c:pt>
                <c:pt idx="74">
                  <c:v>0.03805961919198951</c:v>
                </c:pt>
                <c:pt idx="75">
                  <c:v>0.03852127163063042</c:v>
                </c:pt>
                <c:pt idx="76">
                  <c:v>0.038981618486020664</c:v>
                </c:pt>
                <c:pt idx="77">
                  <c:v>0.03944066345043496</c:v>
                </c:pt>
                <c:pt idx="78">
                  <c:v>0.03989841020570603</c:v>
                </c:pt>
                <c:pt idx="79">
                  <c:v>0.04035486242325412</c:v>
                </c:pt>
                <c:pt idx="80">
                  <c:v>0.040810023764116465</c:v>
                </c:pt>
                <c:pt idx="81">
                  <c:v>0.041263897878976656</c:v>
                </c:pt>
                <c:pt idx="82">
                  <c:v>0.041716488408193905</c:v>
                </c:pt>
                <c:pt idx="83">
                  <c:v>0.04216779898183225</c:v>
                </c:pt>
                <c:pt idx="84">
                  <c:v>0.04261783321968967</c:v>
                </c:pt>
                <c:pt idx="85">
                  <c:v>0.043066594731327124</c:v>
                </c:pt>
                <c:pt idx="86">
                  <c:v>0.04351408711609749</c:v>
                </c:pt>
                <c:pt idx="87">
                  <c:v>0.04396031396317445</c:v>
                </c:pt>
                <c:pt idx="88">
                  <c:v>0.04440527885158126</c:v>
                </c:pt>
                <c:pt idx="89">
                  <c:v>0.04484898535021947</c:v>
                </c:pt>
                <c:pt idx="90">
                  <c:v>0.04529143701789754</c:v>
                </c:pt>
                <c:pt idx="91">
                  <c:v>0.04573263740335939</c:v>
                </c:pt>
                <c:pt idx="92">
                  <c:v>0.04617259004531285</c:v>
                </c:pt>
                <c:pt idx="93">
                  <c:v>0.046611298472458075</c:v>
                </c:pt>
                <c:pt idx="94">
                  <c:v>0.04704876620351581</c:v>
                </c:pt>
                <c:pt idx="95">
                  <c:v>0.04748499674725562</c:v>
                </c:pt>
                <c:pt idx="96">
                  <c:v>0.04791999360252406</c:v>
                </c:pt>
                <c:pt idx="97">
                  <c:v>0.048353760258272704</c:v>
                </c:pt>
                <c:pt idx="98">
                  <c:v>0.04878630019358615</c:v>
                </c:pt>
                <c:pt idx="99">
                  <c:v>0.04921761687770992</c:v>
                </c:pt>
                <c:pt idx="100">
                  <c:v>0.04964771377007826</c:v>
                </c:pt>
                <c:pt idx="101">
                  <c:v>0.05007659432034195</c:v>
                </c:pt>
                <c:pt idx="102">
                  <c:v>0.0505042619683959</c:v>
                </c:pt>
                <c:pt idx="103">
                  <c:v>0.05093072014440679</c:v>
                </c:pt>
                <c:pt idx="104">
                  <c:v>0.051355972268840554</c:v>
                </c:pt>
                <c:pt idx="105">
                  <c:v>0.05178002175248983</c:v>
                </c:pt>
                <c:pt idx="106">
                  <c:v>0.05220287199650131</c:v>
                </c:pt>
                <c:pt idx="107">
                  <c:v>0.052624526392403025</c:v>
                </c:pt>
                <c:pt idx="108">
                  <c:v>0.05304498832213153</c:v>
                </c:pt>
                <c:pt idx="109">
                  <c:v>0.053464261158059065</c:v>
                </c:pt>
                <c:pt idx="110">
                  <c:v>0.05388234826302056</c:v>
                </c:pt>
                <c:pt idx="111">
                  <c:v>0.054299252990340635</c:v>
                </c:pt>
                <c:pt idx="112">
                  <c:v>0.05471497868386049</c:v>
                </c:pt>
                <c:pt idx="113">
                  <c:v>0.05512952867796474</c:v>
                </c:pt>
                <c:pt idx="114">
                  <c:v>0.05554290629760811</c:v>
                </c:pt>
                <c:pt idx="115">
                  <c:v>0.055955114858342155</c:v>
                </c:pt>
                <c:pt idx="116">
                  <c:v>0.056366157666341836</c:v>
                </c:pt>
                <c:pt idx="117">
                  <c:v>0.05677603801843203</c:v>
                </c:pt>
                <c:pt idx="118">
                  <c:v>0.057184759202113966</c:v>
                </c:pt>
                <c:pt idx="119">
                  <c:v>0.05759232449559163</c:v>
                </c:pt>
                <c:pt idx="120">
                  <c:v>0.05799873716779802</c:v>
                </c:pt>
                <c:pt idx="121">
                  <c:v>0.05840400047842137</c:v>
                </c:pt>
                <c:pt idx="122">
                  <c:v>0.058808117677931315</c:v>
                </c:pt>
                <c:pt idx="123">
                  <c:v>0.05921109200760495</c:v>
                </c:pt>
                <c:pt idx="124">
                  <c:v>0.059612926699552815</c:v>
                </c:pt>
                <c:pt idx="125">
                  <c:v>0.06001362497674484</c:v>
                </c:pt>
                <c:pt idx="126">
                  <c:v>0.060413190053036185</c:v>
                </c:pt>
                <c:pt idx="127">
                  <c:v>0.06081162513319301</c:v>
                </c:pt>
                <c:pt idx="128">
                  <c:v>0.0612089334129182</c:v>
                </c:pt>
                <c:pt idx="129">
                  <c:v>0.06160511807887697</c:v>
                </c:pt>
                <c:pt idx="130">
                  <c:v>0.062000182308722444</c:v>
                </c:pt>
                <c:pt idx="131">
                  <c:v>0.06239412927112114</c:v>
                </c:pt>
                <c:pt idx="132">
                  <c:v>0.06278696212577836</c:v>
                </c:pt>
                <c:pt idx="133">
                  <c:v>0.06317868402346359</c:v>
                </c:pt>
                <c:pt idx="134">
                  <c:v>0.0635692981060357</c:v>
                </c:pt>
                <c:pt idx="135">
                  <c:v>0.0639588075064682</c:v>
                </c:pt>
                <c:pt idx="136">
                  <c:v>0.06434721534887432</c:v>
                </c:pt>
                <c:pt idx="137">
                  <c:v>0.06473452474853211</c:v>
                </c:pt>
                <c:pt idx="138">
                  <c:v>0.06512073881190943</c:v>
                </c:pt>
                <c:pt idx="139">
                  <c:v>0.06550586063668881</c:v>
                </c:pt>
                <c:pt idx="140">
                  <c:v>0.06588989331179236</c:v>
                </c:pt>
                <c:pt idx="141">
                  <c:v>0.06627283991740648</c:v>
                </c:pt>
                <c:pt idx="142">
                  <c:v>0.06665470352500666</c:v>
                </c:pt>
                <c:pt idx="143">
                  <c:v>0.06703548719738199</c:v>
                </c:pt>
                <c:pt idx="144">
                  <c:v>0.06741519398865985</c:v>
                </c:pt>
                <c:pt idx="145">
                  <c:v>0.06779382694433031</c:v>
                </c:pt>
                <c:pt idx="146">
                  <c:v>0.06817138910127062</c:v>
                </c:pt>
                <c:pt idx="147">
                  <c:v>0.06854788348776951</c:v>
                </c:pt>
                <c:pt idx="148">
                  <c:v>0.06892331312355156</c:v>
                </c:pt>
                <c:pt idx="149">
                  <c:v>0.06929768101980133</c:v>
                </c:pt>
                <c:pt idx="150">
                  <c:v>0.06967099017918756</c:v>
                </c:pt>
                <c:pt idx="151">
                  <c:v>0.07004324359588726</c:v>
                </c:pt>
                <c:pt idx="152">
                  <c:v>0.07041444425560972</c:v>
                </c:pt>
                <c:pt idx="153">
                  <c:v>0.07078459513562042</c:v>
                </c:pt>
                <c:pt idx="154">
                  <c:v>0.07115369920476496</c:v>
                </c:pt>
                <c:pt idx="155">
                  <c:v>0.07152175942349284</c:v>
                </c:pt>
                <c:pt idx="156">
                  <c:v>0.07188877874388123</c:v>
                </c:pt>
                <c:pt idx="157">
                  <c:v>0.07225476010965862</c:v>
                </c:pt>
                <c:pt idx="158">
                  <c:v>0.07261970645622844</c:v>
                </c:pt>
                <c:pt idx="159">
                  <c:v>0.07298362071069261</c:v>
                </c:pt>
                <c:pt idx="160">
                  <c:v>0.07334650579187504</c:v>
                </c:pt>
                <c:pt idx="161">
                  <c:v>0.07370836461034498</c:v>
                </c:pt>
                <c:pt idx="162">
                  <c:v>0.07406920006844042</c:v>
                </c:pt>
                <c:pt idx="163">
                  <c:v>0.07442901506029134</c:v>
                </c:pt>
                <c:pt idx="164">
                  <c:v>0.07478781247184293</c:v>
                </c:pt>
                <c:pt idx="165">
                  <c:v>0.07514559518087875</c:v>
                </c:pt>
                <c:pt idx="166">
                  <c:v>0.07550236605704379</c:v>
                </c:pt>
                <c:pt idx="167">
                  <c:v>0.0758581279618675</c:v>
                </c:pt>
                <c:pt idx="168">
                  <c:v>0.07621288374878674</c:v>
                </c:pt>
                <c:pt idx="169">
                  <c:v>0.07656663626316865</c:v>
                </c:pt>
                <c:pt idx="170">
                  <c:v>0.0769193883423335</c:v>
                </c:pt>
                <c:pt idx="171">
                  <c:v>0.07727114281557744</c:v>
                </c:pt>
                <c:pt idx="172">
                  <c:v>0.07762190250419518</c:v>
                </c:pt>
                <c:pt idx="173">
                  <c:v>0.0779716702215026</c:v>
                </c:pt>
                <c:pt idx="174">
                  <c:v>0.07832044877285937</c:v>
                </c:pt>
                <c:pt idx="175">
                  <c:v>0.07866824095569142</c:v>
                </c:pt>
                <c:pt idx="176">
                  <c:v>0.07901504955951334</c:v>
                </c:pt>
                <c:pt idx="177">
                  <c:v>0.07936087736595085</c:v>
                </c:pt>
                <c:pt idx="178">
                  <c:v>0.07970572714876299</c:v>
                </c:pt>
                <c:pt idx="179">
                  <c:v>0.08004960167386446</c:v>
                </c:pt>
                <c:pt idx="180">
                  <c:v>0.08039250369934778</c:v>
                </c:pt>
                <c:pt idx="181">
                  <c:v>0.08073443597550536</c:v>
                </c:pt>
                <c:pt idx="182">
                  <c:v>0.08107540124485167</c:v>
                </c:pt>
                <c:pt idx="183">
                  <c:v>0.08141540224214512</c:v>
                </c:pt>
                <c:pt idx="184">
                  <c:v>0.08175444169441007</c:v>
                </c:pt>
                <c:pt idx="185">
                  <c:v>0.08209252232095865</c:v>
                </c:pt>
                <c:pt idx="186">
                  <c:v>0.08242964683341263</c:v>
                </c:pt>
                <c:pt idx="187">
                  <c:v>0.0827658179357251</c:v>
                </c:pt>
                <c:pt idx="188">
                  <c:v>0.08310103832420224</c:v>
                </c:pt>
                <c:pt idx="189">
                  <c:v>0.08343531068752486</c:v>
                </c:pt>
                <c:pt idx="190">
                  <c:v>0.08376863770677002</c:v>
                </c:pt>
                <c:pt idx="191">
                  <c:v>0.08410102205543253</c:v>
                </c:pt>
                <c:pt idx="192">
                  <c:v>0.08443246639944636</c:v>
                </c:pt>
                <c:pt idx="193">
                  <c:v>0.08476297339720607</c:v>
                </c:pt>
                <c:pt idx="194">
                  <c:v>0.08509254569958807</c:v>
                </c:pt>
                <c:pt idx="195">
                  <c:v>0.08542118594997196</c:v>
                </c:pt>
                <c:pt idx="196">
                  <c:v>0.08574889678426166</c:v>
                </c:pt>
                <c:pt idx="197">
                  <c:v>0.0860756808309066</c:v>
                </c:pt>
                <c:pt idx="198">
                  <c:v>0.08640154071092275</c:v>
                </c:pt>
                <c:pt idx="199">
                  <c:v>0.08672647903791374</c:v>
                </c:pt>
                <c:pt idx="200">
                  <c:v>0.08705049841809169</c:v>
                </c:pt>
                <c:pt idx="201">
                  <c:v>0.08737360145029822</c:v>
                </c:pt>
                <c:pt idx="202">
                  <c:v>0.08769579072602525</c:v>
                </c:pt>
                <c:pt idx="203">
                  <c:v>0.08801706882943579</c:v>
                </c:pt>
                <c:pt idx="204">
                  <c:v>0.08833743833738465</c:v>
                </c:pt>
                <c:pt idx="205">
                  <c:v>0.08865690181943917</c:v>
                </c:pt>
                <c:pt idx="206">
                  <c:v>0.08897546183789974</c:v>
                </c:pt>
                <c:pt idx="207">
                  <c:v>0.08929312094782042</c:v>
                </c:pt>
                <c:pt idx="208">
                  <c:v>0.08960988169702941</c:v>
                </c:pt>
                <c:pt idx="209">
                  <c:v>0.08992574662614948</c:v>
                </c:pt>
                <c:pt idx="210">
                  <c:v>0.09024071826861836</c:v>
                </c:pt>
                <c:pt idx="211">
                  <c:v>0.09055479915070903</c:v>
                </c:pt>
                <c:pt idx="212">
                  <c:v>0.09086799179155004</c:v>
                </c:pt>
                <c:pt idx="213">
                  <c:v>0.09118029870314566</c:v>
                </c:pt>
                <c:pt idx="214">
                  <c:v>0.09149172239039605</c:v>
                </c:pt>
                <c:pt idx="215">
                  <c:v>0.09180226535111734</c:v>
                </c:pt>
                <c:pt idx="216">
                  <c:v>0.09211193007606168</c:v>
                </c:pt>
                <c:pt idx="217">
                  <c:v>0.09242071904893721</c:v>
                </c:pt>
                <c:pt idx="218">
                  <c:v>0.09272863474642801</c:v>
                </c:pt>
                <c:pt idx="219">
                  <c:v>0.09303567963821388</c:v>
                </c:pt>
                <c:pt idx="220">
                  <c:v>0.09334185618699024</c:v>
                </c:pt>
                <c:pt idx="221">
                  <c:v>0.09364716684848784</c:v>
                </c:pt>
                <c:pt idx="222">
                  <c:v>0.09395161407149247</c:v>
                </c:pt>
                <c:pt idx="223">
                  <c:v>0.09425520029786458</c:v>
                </c:pt>
                <c:pt idx="224">
                  <c:v>0.09455792796255888</c:v>
                </c:pt>
                <c:pt idx="225">
                  <c:v>0.09485979949364388</c:v>
                </c:pt>
                <c:pt idx="226">
                  <c:v>0.09516081731232136</c:v>
                </c:pt>
                <c:pt idx="227">
                  <c:v>0.09546098383294574</c:v>
                </c:pt>
                <c:pt idx="228">
                  <c:v>0.09576030146304354</c:v>
                </c:pt>
                <c:pt idx="229">
                  <c:v>0.09605877260333262</c:v>
                </c:pt>
                <c:pt idx="230">
                  <c:v>0.09635639964774144</c:v>
                </c:pt>
                <c:pt idx="231">
                  <c:v>0.09665318498342829</c:v>
                </c:pt>
                <c:pt idx="232">
                  <c:v>0.09694913099080041</c:v>
                </c:pt>
                <c:pt idx="233">
                  <c:v>0.0972442400435331</c:v>
                </c:pt>
                <c:pt idx="234">
                  <c:v>0.09753851450858876</c:v>
                </c:pt>
                <c:pt idx="235">
                  <c:v>0.09783195674623583</c:v>
                </c:pt>
                <c:pt idx="236">
                  <c:v>0.09812456911006781</c:v>
                </c:pt>
                <c:pt idx="237">
                  <c:v>0.09841635394702203</c:v>
                </c:pt>
                <c:pt idx="238">
                  <c:v>0.09870731359739855</c:v>
                </c:pt>
                <c:pt idx="239">
                  <c:v>0.09899745039487894</c:v>
                </c:pt>
                <c:pt idx="240">
                  <c:v>0.0992867666665449</c:v>
                </c:pt>
                <c:pt idx="241">
                  <c:v>0.09957526473289706</c:v>
                </c:pt>
                <c:pt idx="242">
                  <c:v>0.09986294690787348</c:v>
                </c:pt>
                <c:pt idx="243">
                  <c:v>0.10014981549886826</c:v>
                </c:pt>
                <c:pt idx="244">
                  <c:v>0.10043587280675004</c:v>
                </c:pt>
                <c:pt idx="245">
                  <c:v>0.10072112112588046</c:v>
                </c:pt>
                <c:pt idx="246">
                  <c:v>0.10100556274413254</c:v>
                </c:pt>
                <c:pt idx="247">
                  <c:v>0.10128919994290908</c:v>
                </c:pt>
                <c:pt idx="248">
                  <c:v>0.10157203499716087</c:v>
                </c:pt>
                <c:pt idx="249">
                  <c:v>0.10185407017540504</c:v>
                </c:pt>
                <c:pt idx="250">
                  <c:v>0.10213530773974319</c:v>
                </c:pt>
                <c:pt idx="251">
                  <c:v>0.10241574994587953</c:v>
                </c:pt>
                <c:pt idx="252">
                  <c:v>0.10269539904313901</c:v>
                </c:pt>
                <c:pt idx="253">
                  <c:v>0.10297425727448534</c:v>
                </c:pt>
                <c:pt idx="254">
                  <c:v>0.10325232687653897</c:v>
                </c:pt>
                <c:pt idx="255">
                  <c:v>0.10352961007959507</c:v>
                </c:pt>
                <c:pt idx="256">
                  <c:v>0.10380610910764136</c:v>
                </c:pt>
                <c:pt idx="257">
                  <c:v>0.104081826178376</c:v>
                </c:pt>
                <c:pt idx="258">
                  <c:v>0.10435676350322533</c:v>
                </c:pt>
                <c:pt idx="259">
                  <c:v>0.10463092328736164</c:v>
                </c:pt>
                <c:pt idx="260">
                  <c:v>0.10490430772972086</c:v>
                </c:pt>
                <c:pt idx="261">
                  <c:v>0.10517691902302018</c:v>
                </c:pt>
                <c:pt idx="262">
                  <c:v>0.10544875935377565</c:v>
                </c:pt>
                <c:pt idx="263">
                  <c:v>0.10571983090231969</c:v>
                </c:pt>
                <c:pt idx="264">
                  <c:v>0.10599013584281862</c:v>
                </c:pt>
                <c:pt idx="265">
                  <c:v>0.10625967634329006</c:v>
                </c:pt>
                <c:pt idx="266">
                  <c:v>0.10652845456562034</c:v>
                </c:pt>
                <c:pt idx="267">
                  <c:v>0.10679647266558183</c:v>
                </c:pt>
                <c:pt idx="268">
                  <c:v>0.10706373279285024</c:v>
                </c:pt>
                <c:pt idx="269">
                  <c:v>0.10733023709102185</c:v>
                </c:pt>
                <c:pt idx="270">
                  <c:v>0.10759598769763074</c:v>
                </c:pt>
                <c:pt idx="271">
                  <c:v>0.10786098674416585</c:v>
                </c:pt>
                <c:pt idx="272">
                  <c:v>0.10812523635608816</c:v>
                </c:pt>
                <c:pt idx="273">
                  <c:v>0.10838873865284772</c:v>
                </c:pt>
                <c:pt idx="274">
                  <c:v>0.10865149574790062</c:v>
                </c:pt>
                <c:pt idx="275">
                  <c:v>0.10891350974872596</c:v>
                </c:pt>
                <c:pt idx="276">
                  <c:v>0.10917478275684275</c:v>
                </c:pt>
                <c:pt idx="277">
                  <c:v>0.10943531686782677</c:v>
                </c:pt>
                <c:pt idx="278">
                  <c:v>0.10969511417132739</c:v>
                </c:pt>
                <c:pt idx="279">
                  <c:v>0.10995417675108428</c:v>
                </c:pt>
                <c:pt idx="280">
                  <c:v>0.11021250668494419</c:v>
                </c:pt>
                <c:pt idx="281">
                  <c:v>0.11047010604487756</c:v>
                </c:pt>
                <c:pt idx="282">
                  <c:v>0.11072697689699518</c:v>
                </c:pt>
                <c:pt idx="283">
                  <c:v>0.11098312130156474</c:v>
                </c:pt>
                <c:pt idx="284">
                  <c:v>0.11123854131302735</c:v>
                </c:pt>
                <c:pt idx="285">
                  <c:v>0.11149323898001404</c:v>
                </c:pt>
                <c:pt idx="286">
                  <c:v>0.11174721634536217</c:v>
                </c:pt>
                <c:pt idx="287">
                  <c:v>0.11200047544613181</c:v>
                </c:pt>
                <c:pt idx="288">
                  <c:v>0.11225301831362212</c:v>
                </c:pt>
                <c:pt idx="289">
                  <c:v>0.1125048469733876</c:v>
                </c:pt>
                <c:pt idx="290">
                  <c:v>0.11275596344525432</c:v>
                </c:pt>
                <c:pt idx="291">
                  <c:v>0.1130063697433362</c:v>
                </c:pt>
                <c:pt idx="292">
                  <c:v>0.11325606787605108</c:v>
                </c:pt>
                <c:pt idx="293">
                  <c:v>0.11350505984613687</c:v>
                </c:pt>
                <c:pt idx="294">
                  <c:v>0.11375334765066762</c:v>
                </c:pt>
                <c:pt idx="295">
                  <c:v>0.11400093328106951</c:v>
                </c:pt>
                <c:pt idx="296">
                  <c:v>0.11424781872313684</c:v>
                </c:pt>
                <c:pt idx="297">
                  <c:v>0.11449400595704796</c:v>
                </c:pt>
                <c:pt idx="298">
                  <c:v>0.11473949695738114</c:v>
                </c:pt>
                <c:pt idx="299">
                  <c:v>0.11498429369313042</c:v>
                </c:pt>
                <c:pt idx="300">
                  <c:v>0.11522839812772137</c:v>
                </c:pt>
                <c:pt idx="301">
                  <c:v>0.11547181221902691</c:v>
                </c:pt>
                <c:pt idx="302">
                  <c:v>0.11571453791938294</c:v>
                </c:pt>
                <c:pt idx="303">
                  <c:v>0.11595657717560401</c:v>
                </c:pt>
                <c:pt idx="304">
                  <c:v>0.11619793192899898</c:v>
                </c:pt>
                <c:pt idx="305">
                  <c:v>0.11643860411538656</c:v>
                </c:pt>
                <c:pt idx="306">
                  <c:v>0.11667859566511082</c:v>
                </c:pt>
                <c:pt idx="307">
                  <c:v>0.11691790850305672</c:v>
                </c:pt>
                <c:pt idx="308">
                  <c:v>0.11715654454866549</c:v>
                </c:pt>
                <c:pt idx="309">
                  <c:v>0.11739450571595006</c:v>
                </c:pt>
                <c:pt idx="310">
                  <c:v>0.11763179391351042</c:v>
                </c:pt>
                <c:pt idx="311">
                  <c:v>0.1178684110445489</c:v>
                </c:pt>
                <c:pt idx="312">
                  <c:v>0.11810435900688546</c:v>
                </c:pt>
                <c:pt idx="313">
                  <c:v>0.1183396396929729</c:v>
                </c:pt>
                <c:pt idx="314">
                  <c:v>0.11857425498991203</c:v>
                </c:pt>
                <c:pt idx="315">
                  <c:v>0.11880820677946684</c:v>
                </c:pt>
                <c:pt idx="316">
                  <c:v>0.11904149693807954</c:v>
                </c:pt>
                <c:pt idx="317">
                  <c:v>0.11927412733688565</c:v>
                </c:pt>
                <c:pt idx="318">
                  <c:v>0.11950609984172901</c:v>
                </c:pt>
                <c:pt idx="319">
                  <c:v>0.1197374163131767</c:v>
                </c:pt>
                <c:pt idx="320">
                  <c:v>0.11996807860653402</c:v>
                </c:pt>
                <c:pt idx="321">
                  <c:v>0.12019808857185935</c:v>
                </c:pt>
                <c:pt idx="322">
                  <c:v>0.12042744805397895</c:v>
                </c:pt>
                <c:pt idx="323">
                  <c:v>0.12065615889250184</c:v>
                </c:pt>
                <c:pt idx="324">
                  <c:v>0.12088422292183446</c:v>
                </c:pt>
                <c:pt idx="325">
                  <c:v>0.12111164197119546</c:v>
                </c:pt>
                <c:pt idx="326">
                  <c:v>0.12133841786463033</c:v>
                </c:pt>
                <c:pt idx="327">
                  <c:v>0.12156455242102603</c:v>
                </c:pt>
                <c:pt idx="328">
                  <c:v>0.1217900474541256</c:v>
                </c:pt>
                <c:pt idx="329">
                  <c:v>0.12201490477254269</c:v>
                </c:pt>
                <c:pt idx="330">
                  <c:v>0.12223912617977609</c:v>
                </c:pt>
                <c:pt idx="331">
                  <c:v>0.12246271347422415</c:v>
                </c:pt>
                <c:pt idx="332">
                  <c:v>0.12268566844919924</c:v>
                </c:pt>
                <c:pt idx="333">
                  <c:v>0.12290799289294216</c:v>
                </c:pt>
                <c:pt idx="334">
                  <c:v>0.12312968858863639</c:v>
                </c:pt>
                <c:pt idx="335">
                  <c:v>0.12335075731442251</c:v>
                </c:pt>
                <c:pt idx="336">
                  <c:v>0.12357120084341235</c:v>
                </c:pt>
                <c:pt idx="337">
                  <c:v>0.12379102094370328</c:v>
                </c:pt>
                <c:pt idx="338">
                  <c:v>0.1240102193783924</c:v>
                </c:pt>
                <c:pt idx="339">
                  <c:v>0.12422879790559063</c:v>
                </c:pt>
                <c:pt idx="340">
                  <c:v>0.12444675827843685</c:v>
                </c:pt>
                <c:pt idx="341">
                  <c:v>0.12466410224511193</c:v>
                </c:pt>
                <c:pt idx="342">
                  <c:v>0.1248808315488528</c:v>
                </c:pt>
                <c:pt idx="343">
                  <c:v>0.12509694792796638</c:v>
                </c:pt>
                <c:pt idx="344">
                  <c:v>0.12531245311584355</c:v>
                </c:pt>
                <c:pt idx="345">
                  <c:v>0.12552734884097305</c:v>
                </c:pt>
                <c:pt idx="346">
                  <c:v>0.12574163682695536</c:v>
                </c:pt>
                <c:pt idx="347">
                  <c:v>0.12595531879251645</c:v>
                </c:pt>
                <c:pt idx="348">
                  <c:v>0.12616839645152167</c:v>
                </c:pt>
                <c:pt idx="349">
                  <c:v>0.12638087151298943</c:v>
                </c:pt>
                <c:pt idx="350">
                  <c:v>0.12659274568110493</c:v>
                </c:pt>
                <c:pt idx="351">
                  <c:v>0.1268040206552338</c:v>
                </c:pt>
                <c:pt idx="352">
                  <c:v>0.1270146981299358</c:v>
                </c:pt>
                <c:pt idx="353">
                  <c:v>0.12722477979497832</c:v>
                </c:pt>
                <c:pt idx="354">
                  <c:v>0.12743426733535</c:v>
                </c:pt>
                <c:pt idx="355">
                  <c:v>0.12764316243127422</c:v>
                </c:pt>
                <c:pt idx="356">
                  <c:v>0.12785146675822257</c:v>
                </c:pt>
                <c:pt idx="357">
                  <c:v>0.12805918198692828</c:v>
                </c:pt>
                <c:pt idx="358">
                  <c:v>0.1282663097833997</c:v>
                </c:pt>
                <c:pt idx="359">
                  <c:v>0.12847285180893353</c:v>
                </c:pt>
                <c:pt idx="360">
                  <c:v>0.12867880972012827</c:v>
                </c:pt>
                <c:pt idx="361">
                  <c:v>0.1288841851688974</c:v>
                </c:pt>
                <c:pt idx="362">
                  <c:v>0.1290889798024827</c:v>
                </c:pt>
                <c:pt idx="363">
                  <c:v>0.12929319526346747</c:v>
                </c:pt>
                <c:pt idx="364">
                  <c:v>0.12949683318978963</c:v>
                </c:pt>
                <c:pt idx="365">
                  <c:v>0.12969989521475495</c:v>
                </c:pt>
                <c:pt idx="366">
                  <c:v>0.1299023829670501</c:v>
                </c:pt>
                <c:pt idx="367">
                  <c:v>0.13010429807075566</c:v>
                </c:pt>
                <c:pt idx="368">
                  <c:v>0.13030564214535925</c:v>
                </c:pt>
                <c:pt idx="369">
                  <c:v>0.1305064168057685</c:v>
                </c:pt>
                <c:pt idx="370">
                  <c:v>0.1307066236623239</c:v>
                </c:pt>
                <c:pt idx="371">
                  <c:v>0.1309062643208119</c:v>
                </c:pt>
                <c:pt idx="372">
                  <c:v>0.13110534038247756</c:v>
                </c:pt>
                <c:pt idx="373">
                  <c:v>0.1313038534440376</c:v>
                </c:pt>
                <c:pt idx="374">
                  <c:v>0.1315018050976931</c:v>
                </c:pt>
                <c:pt idx="375">
                  <c:v>0.13169919693114226</c:v>
                </c:pt>
                <c:pt idx="376">
                  <c:v>0.1318960305275932</c:v>
                </c:pt>
                <c:pt idx="377">
                  <c:v>0.1320923074657766</c:v>
                </c:pt>
                <c:pt idx="378">
                  <c:v>0.13228802931995842</c:v>
                </c:pt>
                <c:pt idx="379">
                  <c:v>0.13248319765995248</c:v>
                </c:pt>
                <c:pt idx="380">
                  <c:v>0.13267781405113302</c:v>
                </c:pt>
                <c:pt idx="381">
                  <c:v>0.13287188005444736</c:v>
                </c:pt>
                <c:pt idx="382">
                  <c:v>0.13306539722642835</c:v>
                </c:pt>
                <c:pt idx="383">
                  <c:v>0.13325836711920683</c:v>
                </c:pt>
                <c:pt idx="384">
                  <c:v>0.13345079128052414</c:v>
                </c:pt>
                <c:pt idx="385">
                  <c:v>0.13364267125374452</c:v>
                </c:pt>
                <c:pt idx="386">
                  <c:v>0.1338340085778674</c:v>
                </c:pt>
                <c:pt idx="387">
                  <c:v>0.13402480478753992</c:v>
                </c:pt>
                <c:pt idx="388">
                  <c:v>0.13421506141306905</c:v>
                </c:pt>
                <c:pt idx="389">
                  <c:v>0.134404779980434</c:v>
                </c:pt>
                <c:pt idx="390">
                  <c:v>0.13459396201129845</c:v>
                </c:pt>
                <c:pt idx="391">
                  <c:v>0.13478260902302264</c:v>
                </c:pt>
                <c:pt idx="392">
                  <c:v>0.13497072252867562</c:v>
                </c:pt>
                <c:pt idx="393">
                  <c:v>0.13515830403704743</c:v>
                </c:pt>
                <c:pt idx="394">
                  <c:v>0.13534535505266113</c:v>
                </c:pt>
                <c:pt idx="395">
                  <c:v>0.1355318770757849</c:v>
                </c:pt>
                <c:pt idx="396">
                  <c:v>0.13571787160244403</c:v>
                </c:pt>
                <c:pt idx="397">
                  <c:v>0.135903340124433</c:v>
                </c:pt>
                <c:pt idx="398">
                  <c:v>0.13608828412932736</c:v>
                </c:pt>
                <c:pt idx="399">
                  <c:v>0.13627270510049572</c:v>
                </c:pt>
                <c:pt idx="400">
                  <c:v>0.1364566045171116</c:v>
                </c:pt>
                <c:pt idx="401">
                  <c:v>0.1366399838541654</c:v>
                </c:pt>
                <c:pt idx="402">
                  <c:v>0.13682284458247604</c:v>
                </c:pt>
                <c:pt idx="403">
                  <c:v>0.1370051881687029</c:v>
                </c:pt>
                <c:pt idx="404">
                  <c:v>0.13718701607535763</c:v>
                </c:pt>
                <c:pt idx="405">
                  <c:v>0.13736832976081573</c:v>
                </c:pt>
                <c:pt idx="406">
                  <c:v>0.1375491306793283</c:v>
                </c:pt>
                <c:pt idx="407">
                  <c:v>0.1377294202810338</c:v>
                </c:pt>
                <c:pt idx="408">
                  <c:v>0.13790920001196952</c:v>
                </c:pt>
                <c:pt idx="409">
                  <c:v>0.1380884713140833</c:v>
                </c:pt>
                <c:pt idx="410">
                  <c:v>0.1382672356252451</c:v>
                </c:pt>
                <c:pt idx="411">
                  <c:v>0.1384454943792584</c:v>
                </c:pt>
                <c:pt idx="412">
                  <c:v>0.13862324900587186</c:v>
                </c:pt>
                <c:pt idx="413">
                  <c:v>0.1388005009307907</c:v>
                </c:pt>
                <c:pt idx="414">
                  <c:v>0.1389772515756881</c:v>
                </c:pt>
                <c:pt idx="415">
                  <c:v>0.13915350235821677</c:v>
                </c:pt>
                <c:pt idx="416">
                  <c:v>0.13932925469202012</c:v>
                </c:pt>
                <c:pt idx="417">
                  <c:v>0.13950450998674369</c:v>
                </c:pt>
                <c:pt idx="418">
                  <c:v>0.13967926964804647</c:v>
                </c:pt>
                <c:pt idx="419">
                  <c:v>0.13985353507761214</c:v>
                </c:pt>
                <c:pt idx="420">
                  <c:v>0.14002730767316035</c:v>
                </c:pt>
                <c:pt idx="421">
                  <c:v>0.14020058882845787</c:v>
                </c:pt>
                <c:pt idx="422">
                  <c:v>0.14037337993332985</c:v>
                </c:pt>
                <c:pt idx="423">
                  <c:v>0.1405456823736709</c:v>
                </c:pt>
                <c:pt idx="424">
                  <c:v>0.14071749753145624</c:v>
                </c:pt>
                <c:pt idx="425">
                  <c:v>0.14088882678475273</c:v>
                </c:pt>
                <c:pt idx="426">
                  <c:v>0.14105967150773002</c:v>
                </c:pt>
                <c:pt idx="427">
                  <c:v>0.1412300330706715</c:v>
                </c:pt>
                <c:pt idx="428">
                  <c:v>0.14139991283998532</c:v>
                </c:pt>
                <c:pt idx="429">
                  <c:v>0.14156931217821533</c:v>
                </c:pt>
                <c:pt idx="430">
                  <c:v>0.141738232444052</c:v>
                </c:pt>
                <c:pt idx="431">
                  <c:v>0.14190667499234338</c:v>
                </c:pt>
                <c:pt idx="432">
                  <c:v>0.14207464117410587</c:v>
                </c:pt>
                <c:pt idx="433">
                  <c:v>0.14224213233653513</c:v>
                </c:pt>
                <c:pt idx="434">
                  <c:v>0.14240914982301686</c:v>
                </c:pt>
                <c:pt idx="435">
                  <c:v>0.1425756949731376</c:v>
                </c:pt>
                <c:pt idx="436">
                  <c:v>0.1427417691226954</c:v>
                </c:pt>
                <c:pt idx="437">
                  <c:v>0.14290737360371064</c:v>
                </c:pt>
                <c:pt idx="438">
                  <c:v>0.1430725097444366</c:v>
                </c:pt>
                <c:pt idx="439">
                  <c:v>0.14323717886937026</c:v>
                </c:pt>
                <c:pt idx="440">
                  <c:v>0.14340138229926275</c:v>
                </c:pt>
                <c:pt idx="441">
                  <c:v>0.1435651213511301</c:v>
                </c:pt>
                <c:pt idx="442">
                  <c:v>0.14372839733826365</c:v>
                </c:pt>
                <c:pt idx="443">
                  <c:v>0.14389121157024073</c:v>
                </c:pt>
                <c:pt idx="444">
                  <c:v>0.1440535653529351</c:v>
                </c:pt>
                <c:pt idx="445">
                  <c:v>0.1442154599885274</c:v>
                </c:pt>
                <c:pt idx="446">
                  <c:v>0.1443768967755156</c:v>
                </c:pt>
                <c:pt idx="447">
                  <c:v>0.1445378770087255</c:v>
                </c:pt>
                <c:pt idx="448">
                  <c:v>0.144698401979321</c:v>
                </c:pt>
                <c:pt idx="449">
                  <c:v>0.14485847297481447</c:v>
                </c:pt>
                <c:pt idx="450">
                  <c:v>0.1450180912790772</c:v>
                </c:pt>
                <c:pt idx="451">
                  <c:v>0.14517725817234953</c:v>
                </c:pt>
                <c:pt idx="452">
                  <c:v>0.14533597493125122</c:v>
                </c:pt>
                <c:pt idx="453">
                  <c:v>0.1454942428287917</c:v>
                </c:pt>
                <c:pt idx="454">
                  <c:v>0.1456520631343802</c:v>
                </c:pt>
                <c:pt idx="455">
                  <c:v>0.145809437113836</c:v>
                </c:pt>
                <c:pt idx="456">
                  <c:v>0.14596636602939855</c:v>
                </c:pt>
                <c:pt idx="457">
                  <c:v>0.14612285113973764</c:v>
                </c:pt>
                <c:pt idx="458">
                  <c:v>0.14627889369996339</c:v>
                </c:pt>
                <c:pt idx="459">
                  <c:v>0.14643449496163644</c:v>
                </c:pt>
                <c:pt idx="460">
                  <c:v>0.14658965617277792</c:v>
                </c:pt>
                <c:pt idx="461">
                  <c:v>0.14674437857787948</c:v>
                </c:pt>
                <c:pt idx="462">
                  <c:v>0.14689866341791327</c:v>
                </c:pt>
                <c:pt idx="463">
                  <c:v>0.14705251193034188</c:v>
                </c:pt>
                <c:pt idx="464">
                  <c:v>0.14720592534912827</c:v>
                </c:pt>
                <c:pt idx="465">
                  <c:v>0.14735890490474568</c:v>
                </c:pt>
                <c:pt idx="466">
                  <c:v>0.1475114518241875</c:v>
                </c:pt>
                <c:pt idx="467">
                  <c:v>0.1476635673309771</c:v>
                </c:pt>
                <c:pt idx="468">
                  <c:v>0.1478152526451776</c:v>
                </c:pt>
                <c:pt idx="469">
                  <c:v>0.1479665089834018</c:v>
                </c:pt>
                <c:pt idx="470">
                  <c:v>0.14811733755882175</c:v>
                </c:pt>
                <c:pt idx="471">
                  <c:v>0.14826773958117861</c:v>
                </c:pt>
                <c:pt idx="472">
                  <c:v>0.1484177162567923</c:v>
                </c:pt>
                <c:pt idx="473">
                  <c:v>0.14856726878857116</c:v>
                </c:pt>
                <c:pt idx="474">
                  <c:v>0.14871639837602169</c:v>
                </c:pt>
                <c:pt idx="475">
                  <c:v>0.1488651062152581</c:v>
                </c:pt>
                <c:pt idx="476">
                  <c:v>0.14901339349901183</c:v>
                </c:pt>
                <c:pt idx="477">
                  <c:v>0.1491612614166413</c:v>
                </c:pt>
                <c:pt idx="478">
                  <c:v>0.14930871115414127</c:v>
                </c:pt>
                <c:pt idx="479">
                  <c:v>0.14945574389415248</c:v>
                </c:pt>
                <c:pt idx="480">
                  <c:v>0.14960236081597109</c:v>
                </c:pt>
                <c:pt idx="481">
                  <c:v>0.14974856309555806</c:v>
                </c:pt>
                <c:pt idx="482">
                  <c:v>0.14989435190554873</c:v>
                </c:pt>
                <c:pt idx="483">
                  <c:v>0.1500397284152621</c:v>
                </c:pt>
                <c:pt idx="484">
                  <c:v>0.15018469379071034</c:v>
                </c:pt>
                <c:pt idx="485">
                  <c:v>0.15032924919460797</c:v>
                </c:pt>
                <c:pt idx="486">
                  <c:v>0.1504733957863813</c:v>
                </c:pt>
                <c:pt idx="487">
                  <c:v>0.15061713472217775</c:v>
                </c:pt>
                <c:pt idx="488">
                  <c:v>0.15076046715487504</c:v>
                </c:pt>
                <c:pt idx="489">
                  <c:v>0.1509033942340905</c:v>
                </c:pt>
                <c:pt idx="490">
                  <c:v>0.15104591710619023</c:v>
                </c:pt>
                <c:pt idx="491">
                  <c:v>0.15118803691429836</c:v>
                </c:pt>
                <c:pt idx="492">
                  <c:v>0.15132975479830618</c:v>
                </c:pt>
                <c:pt idx="493">
                  <c:v>0.15147107189488132</c:v>
                </c:pt>
                <c:pt idx="494">
                  <c:v>0.1516119893374768</c:v>
                </c:pt>
                <c:pt idx="495">
                  <c:v>0.15175250825634018</c:v>
                </c:pt>
                <c:pt idx="496">
                  <c:v>0.1518926297785226</c:v>
                </c:pt>
                <c:pt idx="497">
                  <c:v>0.15203235502788787</c:v>
                </c:pt>
                <c:pt idx="498">
                  <c:v>0.15217168512512136</c:v>
                </c:pt>
                <c:pt idx="499">
                  <c:v>0.1523106211877391</c:v>
                </c:pt>
                <c:pt idx="500">
                  <c:v>0.15244916433009675</c:v>
                </c:pt>
                <c:pt idx="501">
                  <c:v>0.15258731566339848</c:v>
                </c:pt>
                <c:pt idx="502">
                  <c:v>0.15272507629570584</c:v>
                </c:pt>
                <c:pt idx="503">
                  <c:v>0.15286244733194682</c:v>
                </c:pt>
                <c:pt idx="504">
                  <c:v>0.1529994298739245</c:v>
                </c:pt>
                <c:pt idx="505">
                  <c:v>0.15313602502032606</c:v>
                </c:pt>
                <c:pt idx="506">
                  <c:v>0.15327223386673147</c:v>
                </c:pt>
                <c:pt idx="507">
                  <c:v>0.1534080575056224</c:v>
                </c:pt>
                <c:pt idx="508">
                  <c:v>0.1535434970263908</c:v>
                </c:pt>
                <c:pt idx="509">
                  <c:v>0.15367855351534784</c:v>
                </c:pt>
                <c:pt idx="510">
                  <c:v>0.1538132280557325</c:v>
                </c:pt>
                <c:pt idx="511">
                  <c:v>0.15394752172772028</c:v>
                </c:pt>
                <c:pt idx="512">
                  <c:v>0.1540814356084319</c:v>
                </c:pt>
                <c:pt idx="513">
                  <c:v>0.1542149707719419</c:v>
                </c:pt>
                <c:pt idx="514">
                  <c:v>0.15434812828928726</c:v>
                </c:pt>
                <c:pt idx="515">
                  <c:v>0.154480909228476</c:v>
                </c:pt>
                <c:pt idx="516">
                  <c:v>0.1546133146544957</c:v>
                </c:pt>
                <c:pt idx="517">
                  <c:v>0.15474534562932218</c:v>
                </c:pt>
                <c:pt idx="518">
                  <c:v>0.15487700321192788</c:v>
                </c:pt>
                <c:pt idx="519">
                  <c:v>0.15500828845829034</c:v>
                </c:pt>
                <c:pt idx="520">
                  <c:v>0.15513920242140083</c:v>
                </c:pt>
                <c:pt idx="521">
                  <c:v>0.15526974615127262</c:v>
                </c:pt>
                <c:pt idx="522">
                  <c:v>0.15539992069494948</c:v>
                </c:pt>
                <c:pt idx="523">
                  <c:v>0.15552972709651408</c:v>
                </c:pt>
                <c:pt idx="524">
                  <c:v>0.15565916639709637</c:v>
                </c:pt>
                <c:pt idx="525">
                  <c:v>0.15578823963488192</c:v>
                </c:pt>
                <c:pt idx="526">
                  <c:v>0.1559169478451202</c:v>
                </c:pt>
                <c:pt idx="527">
                  <c:v>0.15604529206013296</c:v>
                </c:pt>
                <c:pt idx="528">
                  <c:v>0.15617327330932249</c:v>
                </c:pt>
                <c:pt idx="529">
                  <c:v>0.15630089261917984</c:v>
                </c:pt>
                <c:pt idx="530">
                  <c:v>0.15642837592366785</c:v>
                </c:pt>
                <c:pt idx="531">
                  <c:v>0.1565558692017865</c:v>
                </c:pt>
                <c:pt idx="532">
                  <c:v>0.15668329301109168</c:v>
                </c:pt>
                <c:pt idx="533">
                  <c:v>0.15681064735158345</c:v>
                </c:pt>
                <c:pt idx="534">
                  <c:v>0.15693793222326177</c:v>
                </c:pt>
                <c:pt idx="535">
                  <c:v>0.15706514762612667</c:v>
                </c:pt>
                <c:pt idx="536">
                  <c:v>0.1571922935601781</c:v>
                </c:pt>
                <c:pt idx="537">
                  <c:v>0.15731937002541613</c:v>
                </c:pt>
                <c:pt idx="538">
                  <c:v>0.1574463770218407</c:v>
                </c:pt>
                <c:pt idx="539">
                  <c:v>0.15757331454945184</c:v>
                </c:pt>
                <c:pt idx="540">
                  <c:v>0.15770018260824956</c:v>
                </c:pt>
                <c:pt idx="541">
                  <c:v>0.15782698119823382</c:v>
                </c:pt>
                <c:pt idx="542">
                  <c:v>0.15795371031940467</c:v>
                </c:pt>
                <c:pt idx="543">
                  <c:v>0.15808036997176206</c:v>
                </c:pt>
                <c:pt idx="544">
                  <c:v>0.15820696015530603</c:v>
                </c:pt>
                <c:pt idx="545">
                  <c:v>0.15833348087003654</c:v>
                </c:pt>
                <c:pt idx="546">
                  <c:v>0.15845993211595363</c:v>
                </c:pt>
                <c:pt idx="547">
                  <c:v>0.15858631389305727</c:v>
                </c:pt>
                <c:pt idx="548">
                  <c:v>0.1587126262013475</c:v>
                </c:pt>
                <c:pt idx="549">
                  <c:v>0.15883886904082425</c:v>
                </c:pt>
                <c:pt idx="550">
                  <c:v>0.1589650424114876</c:v>
                </c:pt>
                <c:pt idx="551">
                  <c:v>0.15909114631333748</c:v>
                </c:pt>
                <c:pt idx="552">
                  <c:v>0.15921718074637395</c:v>
                </c:pt>
                <c:pt idx="553">
                  <c:v>0.159343145710597</c:v>
                </c:pt>
                <c:pt idx="554">
                  <c:v>0.15946904120600658</c:v>
                </c:pt>
                <c:pt idx="555">
                  <c:v>0.15959486723260274</c:v>
                </c:pt>
                <c:pt idx="556">
                  <c:v>0.15972062379038546</c:v>
                </c:pt>
                <c:pt idx="557">
                  <c:v>0.15984631087935475</c:v>
                </c:pt>
                <c:pt idx="558">
                  <c:v>0.15997192849951059</c:v>
                </c:pt>
                <c:pt idx="559">
                  <c:v>0.160097476650853</c:v>
                </c:pt>
                <c:pt idx="560">
                  <c:v>0.16022295533338196</c:v>
                </c:pt>
                <c:pt idx="561">
                  <c:v>0.1603483645470975</c:v>
                </c:pt>
                <c:pt idx="562">
                  <c:v>0.16047370429199959</c:v>
                </c:pt>
                <c:pt idx="563">
                  <c:v>0.16059897456808825</c:v>
                </c:pt>
                <c:pt idx="564">
                  <c:v>0.1607241753753635</c:v>
                </c:pt>
                <c:pt idx="565">
                  <c:v>0.16084930671382527</c:v>
                </c:pt>
                <c:pt idx="566">
                  <c:v>0.16097436858347364</c:v>
                </c:pt>
                <c:pt idx="567">
                  <c:v>0.16109936098430855</c:v>
                </c:pt>
                <c:pt idx="568">
                  <c:v>0.16122428391633004</c:v>
                </c:pt>
                <c:pt idx="569">
                  <c:v>0.16134913737953807</c:v>
                </c:pt>
                <c:pt idx="570">
                  <c:v>0.16147392137393268</c:v>
                </c:pt>
                <c:pt idx="571">
                  <c:v>0.16159863589951384</c:v>
                </c:pt>
                <c:pt idx="572">
                  <c:v>0.16172328095628158</c:v>
                </c:pt>
                <c:pt idx="573">
                  <c:v>0.16184785654423586</c:v>
                </c:pt>
                <c:pt idx="574">
                  <c:v>0.16197236266337672</c:v>
                </c:pt>
                <c:pt idx="575">
                  <c:v>0.16209679931370416</c:v>
                </c:pt>
                <c:pt idx="576">
                  <c:v>0.16222116649521814</c:v>
                </c:pt>
                <c:pt idx="577">
                  <c:v>0.1623454642079187</c:v>
                </c:pt>
                <c:pt idx="578">
                  <c:v>0.1624696924518058</c:v>
                </c:pt>
                <c:pt idx="579">
                  <c:v>0.1625938512268795</c:v>
                </c:pt>
                <c:pt idx="580">
                  <c:v>0.16271794053313973</c:v>
                </c:pt>
                <c:pt idx="581">
                  <c:v>0.16284196037058654</c:v>
                </c:pt>
                <c:pt idx="582">
                  <c:v>0.1629659107392199</c:v>
                </c:pt>
                <c:pt idx="583">
                  <c:v>0.16308979163903983</c:v>
                </c:pt>
                <c:pt idx="584">
                  <c:v>0.16321360307004631</c:v>
                </c:pt>
                <c:pt idx="585">
                  <c:v>0.16333734503223937</c:v>
                </c:pt>
                <c:pt idx="586">
                  <c:v>0.163461017525619</c:v>
                </c:pt>
                <c:pt idx="587">
                  <c:v>0.1635846205501852</c:v>
                </c:pt>
                <c:pt idx="588">
                  <c:v>0.16370815410593795</c:v>
                </c:pt>
                <c:pt idx="589">
                  <c:v>0.16383161819287725</c:v>
                </c:pt>
                <c:pt idx="590">
                  <c:v>0.16395501281100314</c:v>
                </c:pt>
                <c:pt idx="591">
                  <c:v>0.16407833796031557</c:v>
                </c:pt>
                <c:pt idx="592">
                  <c:v>0.16420159364081457</c:v>
                </c:pt>
                <c:pt idx="593">
                  <c:v>0.16432477985250013</c:v>
                </c:pt>
                <c:pt idx="594">
                  <c:v>0.16444789659537226</c:v>
                </c:pt>
                <c:pt idx="595">
                  <c:v>0.16457094386943094</c:v>
                </c:pt>
                <c:pt idx="596">
                  <c:v>0.1646939216746762</c:v>
                </c:pt>
                <c:pt idx="597">
                  <c:v>0.16481683001110803</c:v>
                </c:pt>
                <c:pt idx="598">
                  <c:v>0.1649396688787264</c:v>
                </c:pt>
                <c:pt idx="599">
                  <c:v>0.16506243827753136</c:v>
                </c:pt>
                <c:pt idx="600">
                  <c:v>0.16518513820752287</c:v>
                </c:pt>
              </c:numCache>
            </c:numRef>
          </c:yVal>
          <c:smooth val="1"/>
        </c:ser>
        <c:ser>
          <c:idx val="2"/>
          <c:order val="2"/>
          <c:tx>
            <c:v>Efd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Calculator!$W$21:$W$621</c:f>
              <c:numCache>
                <c:ptCount val="601"/>
                <c:pt idx="1">
                  <c:v>3.054202740824709E-05</c:v>
                </c:pt>
                <c:pt idx="2">
                  <c:v>6.09115493933022E-05</c:v>
                </c:pt>
                <c:pt idx="3">
                  <c:v>9.110954028868396E-05</c:v>
                </c:pt>
                <c:pt idx="4">
                  <c:v>0.00012113696892474599</c:v>
                </c:pt>
                <c:pt idx="5">
                  <c:v>0.00015099479865975955</c:v>
                </c:pt>
                <c:pt idx="6">
                  <c:v>0.00018068398741082054</c:v>
                </c:pt>
                <c:pt idx="7">
                  <c:v>0.00021020548768458205</c:v>
                </c:pt>
                <c:pt idx="8">
                  <c:v>0.00023956024660781315</c:v>
                </c:pt>
                <c:pt idx="9">
                  <c:v>0.0002687492059577853</c:v>
                </c:pt>
                <c:pt idx="10">
                  <c:v>0.00029777330219248695</c:v>
                </c:pt>
                <c:pt idx="11">
                  <c:v>0.00032663346648066757</c:v>
                </c:pt>
                <c:pt idx="12">
                  <c:v>0.00035533062473171206</c:v>
                </c:pt>
                <c:pt idx="13">
                  <c:v>0.0003838656976253461</c:v>
                </c:pt>
                <c:pt idx="14">
                  <c:v>0.0004122396006411743</c:v>
                </c:pt>
                <c:pt idx="15">
                  <c:v>0.00044045324408805087</c:v>
                </c:pt>
                <c:pt idx="16">
                  <c:v>0.0004685075331332849</c:v>
                </c:pt>
                <c:pt idx="17">
                  <c:v>0.0004964033678316804</c:v>
                </c:pt>
                <c:pt idx="18">
                  <c:v>0.0005241416431544125</c:v>
                </c:pt>
                <c:pt idx="19">
                  <c:v>0.0005517232490177402</c:v>
                </c:pt>
                <c:pt idx="20">
                  <c:v>0.0005791490703115575</c:v>
                </c:pt>
                <c:pt idx="21">
                  <c:v>0.0006064199869277828</c:v>
                </c:pt>
                <c:pt idx="22">
                  <c:v>0.0006335368737885884</c:v>
                </c:pt>
                <c:pt idx="23">
                  <c:v>0.00066050060087447</c:v>
                </c:pt>
                <c:pt idx="24">
                  <c:v>0.0006873120332521579</c:v>
                </c:pt>
                <c:pt idx="25">
                  <c:v>0.0007139720311023708</c:v>
                </c:pt>
                <c:pt idx="26">
                  <c:v>0.0007404814497474126</c:v>
                </c:pt>
                <c:pt idx="27">
                  <c:v>0.0007668411396786132</c:v>
                </c:pt>
                <c:pt idx="28">
                  <c:v>0.0007930519465836149</c:v>
                </c:pt>
                <c:pt idx="29">
                  <c:v>0.0008191147113735037</c:v>
                </c:pt>
                <c:pt idx="30">
                  <c:v>0.0008450302702097886</c:v>
                </c:pt>
                <c:pt idx="31">
                  <c:v>0.0008707994545312269</c:v>
                </c:pt>
                <c:pt idx="32">
                  <c:v>0.0008964230910805</c:v>
                </c:pt>
                <c:pt idx="33">
                  <c:v>0.0009219020019307364</c:v>
                </c:pt>
                <c:pt idx="34">
                  <c:v>0.0009472370045118871</c:v>
                </c:pt>
                <c:pt idx="35">
                  <c:v>0.00097242891163695</c:v>
                </c:pt>
                <c:pt idx="36">
                  <c:v>0.0009974785315280473</c:v>
                </c:pt>
                <c:pt idx="37">
                  <c:v>0.0010223866678423553</c:v>
                </c:pt>
                <c:pt idx="38">
                  <c:v>0.0010471541196978883</c:v>
                </c:pt>
                <c:pt idx="39">
                  <c:v>0.0010717816816991357</c:v>
                </c:pt>
                <c:pt idx="40">
                  <c:v>0.0010962701439625553</c:v>
                </c:pt>
                <c:pt idx="41">
                  <c:v>0.0011206202921419228</c:v>
                </c:pt>
                <c:pt idx="42">
                  <c:v>0.0011448329074535365</c:v>
                </c:pt>
                <c:pt idx="43">
                  <c:v>0.0011689087667012816</c:v>
                </c:pt>
                <c:pt idx="44">
                  <c:v>0.0011928486423015523</c:v>
                </c:pt>
                <c:pt idx="45">
                  <c:v>0.0012166533023080317</c:v>
                </c:pt>
                <c:pt idx="46">
                  <c:v>0.0012403235104363347</c:v>
                </c:pt>
                <c:pt idx="47">
                  <c:v>0.0012638600260885084</c:v>
                </c:pt>
                <c:pt idx="48">
                  <c:v>0.0012872636043773967</c:v>
                </c:pt>
                <c:pt idx="49">
                  <c:v>0.001310534996150866</c:v>
                </c:pt>
                <c:pt idx="50">
                  <c:v>0.001333674948015894</c:v>
                </c:pt>
                <c:pt idx="51">
                  <c:v>0.0013566842023625236</c:v>
                </c:pt>
                <c:pt idx="52">
                  <c:v>0.0013795634973876798</c:v>
                </c:pt>
                <c:pt idx="53">
                  <c:v>0.0014023135671188535</c:v>
                </c:pt>
                <c:pt idx="54">
                  <c:v>0.001424935141437651</c:v>
                </c:pt>
                <c:pt idx="55">
                  <c:v>0.001447428946103211</c:v>
                </c:pt>
                <c:pt idx="56">
                  <c:v>0.0014697957027754872</c:v>
                </c:pt>
                <c:pt idx="57">
                  <c:v>0.001492036129038403</c:v>
                </c:pt>
                <c:pt idx="58">
                  <c:v>0.001514150938422872</c:v>
                </c:pt>
                <c:pt idx="59">
                  <c:v>0.0015361408404296912</c:v>
                </c:pt>
                <c:pt idx="60">
                  <c:v>0.0015580065405523024</c:v>
                </c:pt>
                <c:pt idx="61">
                  <c:v>0.001579748740299427</c:v>
                </c:pt>
                <c:pt idx="62">
                  <c:v>0.001601368137217572</c:v>
                </c:pt>
                <c:pt idx="63">
                  <c:v>0.0016228654249134094</c:v>
                </c:pt>
                <c:pt idx="64">
                  <c:v>0.0016442412930760286</c:v>
                </c:pt>
                <c:pt idx="65">
                  <c:v>0.0016654964274990633</c:v>
                </c:pt>
                <c:pt idx="66">
                  <c:v>0.0016866315101026939</c:v>
                </c:pt>
                <c:pt idx="67">
                  <c:v>0.0017076472189555252</c:v>
                </c:pt>
                <c:pt idx="68">
                  <c:v>0.0017285442282963406</c:v>
                </c:pt>
                <c:pt idx="69">
                  <c:v>0.0017493232085557331</c:v>
                </c:pt>
                <c:pt idx="70">
                  <c:v>0.0017699848263776153</c:v>
                </c:pt>
                <c:pt idx="71">
                  <c:v>0.0017905297446406058</c:v>
                </c:pt>
                <c:pt idx="72">
                  <c:v>0.0018109586224792974</c:v>
                </c:pt>
                <c:pt idx="73">
                  <c:v>0.0018312721153054031</c:v>
                </c:pt>
                <c:pt idx="74">
                  <c:v>0.0018514708748287837</c:v>
                </c:pt>
                <c:pt idx="75">
                  <c:v>0.0018715555490783557</c:v>
                </c:pt>
                <c:pt idx="76">
                  <c:v>0.001891526782422883</c:v>
                </c:pt>
                <c:pt idx="77">
                  <c:v>0.0019113852155916485</c:v>
                </c:pt>
                <c:pt idx="78">
                  <c:v>0.001931131485695012</c:v>
                </c:pt>
                <c:pt idx="79">
                  <c:v>0.0019507662262448486</c:v>
                </c:pt>
                <c:pt idx="80">
                  <c:v>0.001970290067174875</c:v>
                </c:pt>
                <c:pt idx="81">
                  <c:v>0.001989703634860858</c:v>
                </c:pt>
                <c:pt idx="82">
                  <c:v>0.0020090075521407113</c:v>
                </c:pt>
                <c:pt idx="83">
                  <c:v>0.0020282024383344774</c:v>
                </c:pt>
                <c:pt idx="84">
                  <c:v>0.0020472889092641973</c:v>
                </c:pt>
                <c:pt idx="85">
                  <c:v>0.002066267577273667</c:v>
                </c:pt>
                <c:pt idx="86">
                  <c:v>0.002085139051248083</c:v>
                </c:pt>
                <c:pt idx="87">
                  <c:v>0.002103903936633579</c:v>
                </c:pt>
                <c:pt idx="88">
                  <c:v>0.002122562835456647</c:v>
                </c:pt>
                <c:pt idx="89">
                  <c:v>0.0021411163463434545</c:v>
                </c:pt>
                <c:pt idx="90">
                  <c:v>0.0021595650645390486</c:v>
                </c:pt>
                <c:pt idx="91">
                  <c:v>0.002177909581926453</c:v>
                </c:pt>
                <c:pt idx="92">
                  <c:v>0.002196150487045659</c:v>
                </c:pt>
                <c:pt idx="93">
                  <c:v>0.002214288365112504</c:v>
                </c:pt>
                <c:pt idx="94">
                  <c:v>0.00223232379803745</c:v>
                </c:pt>
                <c:pt idx="95">
                  <c:v>0.0022502573644442507</c:v>
                </c:pt>
                <c:pt idx="96">
                  <c:v>0.0022680896396885166</c:v>
                </c:pt>
                <c:pt idx="97">
                  <c:v>0.0022858211958761737</c:v>
                </c:pt>
                <c:pt idx="98">
                  <c:v>0.002303452601881817</c:v>
                </c:pt>
                <c:pt idx="99">
                  <c:v>0.002320984423366963</c:v>
                </c:pt>
                <c:pt idx="100">
                  <c:v>0.002338417222798196</c:v>
                </c:pt>
                <c:pt idx="101">
                  <c:v>0.002355751559465215</c:v>
                </c:pt>
                <c:pt idx="102">
                  <c:v>0.002372987989498777</c:v>
                </c:pt>
                <c:pt idx="103">
                  <c:v>0.0023901270658885387</c:v>
                </c:pt>
                <c:pt idx="104">
                  <c:v>0.0024071693385007966</c:v>
                </c:pt>
                <c:pt idx="105">
                  <c:v>0.0024241153540961306</c:v>
                </c:pt>
                <c:pt idx="106">
                  <c:v>0.0024409656563469436</c:v>
                </c:pt>
                <c:pt idx="107">
                  <c:v>0.002457720785854905</c:v>
                </c:pt>
                <c:pt idx="108">
                  <c:v>0.0024743812801682943</c:v>
                </c:pt>
                <c:pt idx="109">
                  <c:v>0.0024909476737992467</c:v>
                </c:pt>
                <c:pt idx="110">
                  <c:v>0.0025074204982409023</c:v>
                </c:pt>
                <c:pt idx="111">
                  <c:v>0.002523800281984457</c:v>
                </c:pt>
                <c:pt idx="112">
                  <c:v>0.002540087550536119</c:v>
                </c:pt>
                <c:pt idx="113">
                  <c:v>0.002556282826433967</c:v>
                </c:pt>
                <c:pt idx="114">
                  <c:v>0.0025723866292647153</c:v>
                </c:pt>
                <c:pt idx="115">
                  <c:v>0.002588399475680384</c:v>
                </c:pt>
                <c:pt idx="116">
                  <c:v>0.0026043218794148735</c:v>
                </c:pt>
                <c:pt idx="117">
                  <c:v>0.002620154351300448</c:v>
                </c:pt>
                <c:pt idx="118">
                  <c:v>0.0026358973992841217</c:v>
                </c:pt>
                <c:pt idx="119">
                  <c:v>0.002651551528443958</c:v>
                </c:pt>
                <c:pt idx="120">
                  <c:v>0.002667117241005272</c:v>
                </c:pt>
                <c:pt idx="121">
                  <c:v>0.0026825950363567426</c:v>
                </c:pt>
                <c:pt idx="122">
                  <c:v>0.002697985411066437</c:v>
                </c:pt>
                <c:pt idx="123">
                  <c:v>0.002713288858897739</c:v>
                </c:pt>
                <c:pt idx="124">
                  <c:v>0.002728505870825191</c:v>
                </c:pt>
                <c:pt idx="125">
                  <c:v>0.0027436369350502467</c:v>
                </c:pt>
                <c:pt idx="126">
                  <c:v>0.0027586825370169332</c:v>
                </c:pt>
                <c:pt idx="127">
                  <c:v>0.002773643159427425</c:v>
                </c:pt>
                <c:pt idx="128">
                  <c:v>0.0027885192822575304</c:v>
                </c:pt>
                <c:pt idx="129">
                  <c:v>0.0028033113827720915</c:v>
                </c:pt>
                <c:pt idx="130">
                  <c:v>0.0028180199355402947</c:v>
                </c:pt>
                <c:pt idx="131">
                  <c:v>0.0028326454124508967</c:v>
                </c:pt>
                <c:pt idx="132">
                  <c:v>0.0028471882827273637</c:v>
                </c:pt>
                <c:pt idx="133">
                  <c:v>0.002861649012942926</c:v>
                </c:pt>
                <c:pt idx="134">
                  <c:v>0.0028760280670355465</c:v>
                </c:pt>
                <c:pt idx="135">
                  <c:v>0.0028903259063228037</c:v>
                </c:pt>
                <c:pt idx="136">
                  <c:v>0.0029045429895166947</c:v>
                </c:pt>
                <c:pt idx="137">
                  <c:v>0.0029186797727383494</c:v>
                </c:pt>
                <c:pt idx="138">
                  <c:v>0.0029327367095326657</c:v>
                </c:pt>
                <c:pt idx="139">
                  <c:v>0.002946714250882859</c:v>
                </c:pt>
                <c:pt idx="140">
                  <c:v>0.0029606128452249326</c:v>
                </c:pt>
                <c:pt idx="141">
                  <c:v>0.0029744329384620628</c:v>
                </c:pt>
                <c:pt idx="142">
                  <c:v>0.0029881749739789063</c:v>
                </c:pt>
                <c:pt idx="143">
                  <c:v>0.003001839392655824</c:v>
                </c:pt>
                <c:pt idx="144">
                  <c:v>0.0030154266328830267</c:v>
                </c:pt>
                <c:pt idx="145">
                  <c:v>0.0030289371305746377</c:v>
                </c:pt>
                <c:pt idx="146">
                  <c:v>0.003042371319182681</c:v>
                </c:pt>
                <c:pt idx="147">
                  <c:v>0.0030557296297109857</c:v>
                </c:pt>
                <c:pt idx="148">
                  <c:v>0.0030690124907290133</c:v>
                </c:pt>
                <c:pt idx="149">
                  <c:v>0.0030822203283856087</c:v>
                </c:pt>
                <c:pt idx="150">
                  <c:v>0.003095353566422672</c:v>
                </c:pt>
                <c:pt idx="151">
                  <c:v>0.0031084126261887524</c:v>
                </c:pt>
                <c:pt idx="152">
                  <c:v>0.003121397926652566</c:v>
                </c:pt>
                <c:pt idx="153">
                  <c:v>0.003134309884416439</c:v>
                </c:pt>
                <c:pt idx="154">
                  <c:v>0.0031471489137296716</c:v>
                </c:pt>
                <c:pt idx="155">
                  <c:v>0.0031599154265018296</c:v>
                </c:pt>
                <c:pt idx="156">
                  <c:v>0.0031726098323159586</c:v>
                </c:pt>
                <c:pt idx="157">
                  <c:v>0.003185232538441725</c:v>
                </c:pt>
                <c:pt idx="158">
                  <c:v>0.0031977839498484816</c:v>
                </c:pt>
                <c:pt idx="159">
                  <c:v>0.003210264469218261</c:v>
                </c:pt>
                <c:pt idx="160">
                  <c:v>0.0032226744969586947</c:v>
                </c:pt>
                <c:pt idx="161">
                  <c:v>0.0032350144312158578</c:v>
                </c:pt>
                <c:pt idx="162">
                  <c:v>0.003247284667887044</c:v>
                </c:pt>
                <c:pt idx="163">
                  <c:v>0.0032594856006334665</c:v>
                </c:pt>
                <c:pt idx="164">
                  <c:v>0.003271617620892888</c:v>
                </c:pt>
                <c:pt idx="165">
                  <c:v>0.0032836811178921783</c:v>
                </c:pt>
                <c:pt idx="166">
                  <c:v>0.0032956764786598028</c:v>
                </c:pt>
                <c:pt idx="167">
                  <c:v>0.003307604088038238</c:v>
                </c:pt>
                <c:pt idx="168">
                  <c:v>0.00331946432869632</c:v>
                </c:pt>
                <c:pt idx="169">
                  <c:v>0.0033312575811415197</c:v>
                </c:pt>
                <c:pt idx="170">
                  <c:v>0.0033429842237321515</c:v>
                </c:pt>
                <c:pt idx="171">
                  <c:v>0.003354644632689512</c:v>
                </c:pt>
                <c:pt idx="172">
                  <c:v>0.00336623918210995</c:v>
                </c:pt>
                <c:pt idx="173">
                  <c:v>0.0033777682439768684</c:v>
                </c:pt>
                <c:pt idx="174">
                  <c:v>0.0033892321881726587</c:v>
                </c:pt>
                <c:pt idx="175">
                  <c:v>0.0034006313824905673</c:v>
                </c:pt>
                <c:pt idx="176">
                  <c:v>0.0034119661926464953</c:v>
                </c:pt>
                <c:pt idx="177">
                  <c:v>0.0034232369822907328</c:v>
                </c:pt>
                <c:pt idx="178">
                  <c:v>0.003434444113019624</c:v>
                </c:pt>
                <c:pt idx="179">
                  <c:v>0.003445587944387169</c:v>
                </c:pt>
                <c:pt idx="180">
                  <c:v>0.00345666883391656</c:v>
                </c:pt>
                <c:pt idx="181">
                  <c:v>0.0034676871371116494</c:v>
                </c:pt>
                <c:pt idx="182">
                  <c:v>0.0034786432074683576</c:v>
                </c:pt>
                <c:pt idx="183">
                  <c:v>0.0034895373964860133</c:v>
                </c:pt>
                <c:pt idx="184">
                  <c:v>0.0035003700536786297</c:v>
                </c:pt>
                <c:pt idx="185">
                  <c:v>0.003511141526586119</c:v>
                </c:pt>
                <c:pt idx="186">
                  <c:v>0.003521852160785442</c:v>
                </c:pt>
                <c:pt idx="187">
                  <c:v>0.003532502299901694</c:v>
                </c:pt>
                <c:pt idx="188">
                  <c:v>0.0035430922856191315</c:v>
                </c:pt>
                <c:pt idx="189">
                  <c:v>0.003553622457692132</c:v>
                </c:pt>
                <c:pt idx="190">
                  <c:v>0.003564093153956095</c:v>
                </c:pt>
                <c:pt idx="191">
                  <c:v>0.003574504710338282</c:v>
                </c:pt>
                <c:pt idx="192">
                  <c:v>0.003584857460868592</c:v>
                </c:pt>
                <c:pt idx="193">
                  <c:v>0.0035951517376902786</c:v>
                </c:pt>
                <c:pt idx="194">
                  <c:v>0.003605387871070607</c:v>
                </c:pt>
                <c:pt idx="195">
                  <c:v>0.003615566189411448</c:v>
                </c:pt>
                <c:pt idx="196">
                  <c:v>0.0036256870192598162</c:v>
                </c:pt>
                <c:pt idx="197">
                  <c:v>0.0036357506853183447</c:v>
                </c:pt>
                <c:pt idx="198">
                  <c:v>0.003645757510455703</c:v>
                </c:pt>
                <c:pt idx="199">
                  <c:v>0.003655707815716955</c:v>
                </c:pt>
                <c:pt idx="200">
                  <c:v>0.0036656019203338613</c:v>
                </c:pt>
                <c:pt idx="201">
                  <c:v>0.0036754401417351174</c:v>
                </c:pt>
                <c:pt idx="202">
                  <c:v>0.0036852227955565405</c:v>
                </c:pt>
                <c:pt idx="203">
                  <c:v>0.003694950195651194</c:v>
                </c:pt>
                <c:pt idx="204">
                  <c:v>0.0037046226540994576</c:v>
                </c:pt>
                <c:pt idx="205">
                  <c:v>0.0037142404812190405</c:v>
                </c:pt>
                <c:pt idx="206">
                  <c:v>0.003723803985574935</c:v>
                </c:pt>
                <c:pt idx="207">
                  <c:v>0.0037333134739893185</c:v>
                </c:pt>
                <c:pt idx="208">
                  <c:v>0.0037427692515513956</c:v>
                </c:pt>
                <c:pt idx="209">
                  <c:v>0.0037521716216271867</c:v>
                </c:pt>
                <c:pt idx="210">
                  <c:v>0.0037615208858692607</c:v>
                </c:pt>
                <c:pt idx="211">
                  <c:v>0.0037708173442264122</c:v>
                </c:pt>
                <c:pt idx="212">
                  <c:v>0.003780061294953286</c:v>
                </c:pt>
                <c:pt idx="213">
                  <c:v>0.0037892530346199447</c:v>
                </c:pt>
                <c:pt idx="214">
                  <c:v>0.0037983928581213837</c:v>
                </c:pt>
                <c:pt idx="215">
                  <c:v>0.0038074810586869925</c:v>
                </c:pt>
                <c:pt idx="216">
                  <c:v>0.0038165179278899625</c:v>
                </c:pt>
                <c:pt idx="217">
                  <c:v>0.00382550375565664</c:v>
                </c:pt>
                <c:pt idx="218">
                  <c:v>0.0038344388302758306</c:v>
                </c:pt>
                <c:pt idx="219">
                  <c:v>0.0038433234384080443</c:v>
                </c:pt>
                <c:pt idx="220">
                  <c:v>0.003852157865094696</c:v>
                </c:pt>
                <c:pt idx="221">
                  <c:v>0.0038609423937672484</c:v>
                </c:pt>
                <c:pt idx="222">
                  <c:v>0.0038696773062563057</c:v>
                </c:pt>
                <c:pt idx="223">
                  <c:v>0.0038783628828006553</c:v>
                </c:pt>
                <c:pt idx="224">
                  <c:v>0.003886999402056259</c:v>
                </c:pt>
                <c:pt idx="225">
                  <c:v>0.0038955871411051925</c:v>
                </c:pt>
                <c:pt idx="226">
                  <c:v>0.0039041263754645357</c:v>
                </c:pt>
                <c:pt idx="227">
                  <c:v>0.003912617379095211</c:v>
                </c:pt>
                <c:pt idx="228">
                  <c:v>0.0039210604244107735</c:v>
                </c:pt>
                <c:pt idx="229">
                  <c:v>0.00392945578228615</c:v>
                </c:pt>
                <c:pt idx="230">
                  <c:v>0.00393780372206633</c:v>
                </c:pt>
                <c:pt idx="231">
                  <c:v>0.003946104511575006</c:v>
                </c:pt>
                <c:pt idx="232">
                  <c:v>0.003954358417123169</c:v>
                </c:pt>
                <c:pt idx="233">
                  <c:v>0.003962565703517648</c:v>
                </c:pt>
                <c:pt idx="234">
                  <c:v>0.003970726634069608</c:v>
                </c:pt>
                <c:pt idx="235">
                  <c:v>0.003978841470602999</c:v>
                </c:pt>
                <c:pt idx="236">
                  <c:v>0.003986910473462953</c:v>
                </c:pt>
                <c:pt idx="237">
                  <c:v>0.003994933901524138</c:v>
                </c:pt>
                <c:pt idx="238">
                  <c:v>0.004002912012199066</c:v>
                </c:pt>
                <c:pt idx="239">
                  <c:v>0.004010845061446348</c:v>
                </c:pt>
                <c:pt idx="240">
                  <c:v>0.004018733303778904</c:v>
                </c:pt>
                <c:pt idx="241">
                  <c:v>0.004026576992272135</c:v>
                </c:pt>
                <c:pt idx="242">
                  <c:v>0.004034376378572037</c:v>
                </c:pt>
                <c:pt idx="243">
                  <c:v>0.004042131712903275</c:v>
                </c:pt>
                <c:pt idx="244">
                  <c:v>0.004049843244077213</c:v>
                </c:pt>
                <c:pt idx="245">
                  <c:v>0.004057511219499897</c:v>
                </c:pt>
                <c:pt idx="246">
                  <c:v>0.0040651358851799884</c:v>
                </c:pt>
                <c:pt idx="247">
                  <c:v>0.004072717485736659</c:v>
                </c:pt>
                <c:pt idx="248">
                  <c:v>0.00408025626440744</c:v>
                </c:pt>
                <c:pt idx="249">
                  <c:v>0.004087752463056026</c:v>
                </c:pt>
                <c:pt idx="250">
                  <c:v>0.004095206322180031</c:v>
                </c:pt>
                <c:pt idx="251">
                  <c:v>0.004102618080918706</c:v>
                </c:pt>
                <c:pt idx="252">
                  <c:v>0.004109987977060616</c:v>
                </c:pt>
                <c:pt idx="253">
                  <c:v>0.004117316247051261</c:v>
                </c:pt>
                <c:pt idx="254">
                  <c:v>0.004124603126000666</c:v>
                </c:pt>
                <c:pt idx="255">
                  <c:v>0.004131848847690924</c:v>
                </c:pt>
                <c:pt idx="256">
                  <c:v>0.004139053644583696</c:v>
                </c:pt>
                <c:pt idx="257">
                  <c:v>0.004146217747827667</c:v>
                </c:pt>
                <c:pt idx="258">
                  <c:v>0.0041533413872659655</c:v>
                </c:pt>
                <c:pt idx="259">
                  <c:v>0.004160424791443535</c:v>
                </c:pt>
                <c:pt idx="260">
                  <c:v>0.004167468187614466</c:v>
                </c:pt>
                <c:pt idx="261">
                  <c:v>0.004174471801749289</c:v>
                </c:pt>
                <c:pt idx="262">
                  <c:v>0.004181435858542222</c:v>
                </c:pt>
                <c:pt idx="263">
                  <c:v>0.004188360581418381</c:v>
                </c:pt>
                <c:pt idx="264">
                  <c:v>0.0041952461925409456</c:v>
                </c:pt>
                <c:pt idx="265">
                  <c:v>0.004202092912818291</c:v>
                </c:pt>
                <c:pt idx="266">
                  <c:v>0.00420890096191107</c:v>
                </c:pt>
                <c:pt idx="267">
                  <c:v>0.004215670558239264</c:v>
                </c:pt>
                <c:pt idx="268">
                  <c:v>0.004222401918989191</c:v>
                </c:pt>
                <c:pt idx="269">
                  <c:v>0.004229095260120469</c:v>
                </c:pt>
                <c:pt idx="270">
                  <c:v>0.004235750796372948</c:v>
                </c:pt>
                <c:pt idx="271">
                  <c:v>0.004242368741273601</c:v>
                </c:pt>
                <c:pt idx="272">
                  <c:v>0.004248949307143371</c:v>
                </c:pt>
                <c:pt idx="273">
                  <c:v>0.004255492705103982</c:v>
                </c:pt>
                <c:pt idx="274">
                  <c:v>0.0042619991450847175</c:v>
                </c:pt>
                <c:pt idx="275">
                  <c:v>0.004268468835829152</c:v>
                </c:pt>
                <c:pt idx="276">
                  <c:v>0.004274901984901847</c:v>
                </c:pt>
                <c:pt idx="277">
                  <c:v>0.004281298798695014</c:v>
                </c:pt>
                <c:pt idx="278">
                  <c:v>0.004287659482435133</c:v>
                </c:pt>
                <c:pt idx="279">
                  <c:v>0.0042939842401895365</c:v>
                </c:pt>
                <c:pt idx="280">
                  <c:v>0.004300273274872959</c:v>
                </c:pt>
                <c:pt idx="281">
                  <c:v>0.004306526788254045</c:v>
                </c:pt>
                <c:pt idx="282">
                  <c:v>0.004312744980961823</c:v>
                </c:pt>
                <c:pt idx="283">
                  <c:v>0.004318928052492143</c:v>
                </c:pt>
                <c:pt idx="284">
                  <c:v>0.004325076201214075</c:v>
                </c:pt>
                <c:pt idx="285">
                  <c:v>0.004331189624376274</c:v>
                </c:pt>
                <c:pt idx="286">
                  <c:v>0.004337268518113309</c:v>
                </c:pt>
                <c:pt idx="287">
                  <c:v>0.004343313077451955</c:v>
                </c:pt>
                <c:pt idx="288">
                  <c:v>0.00434932349631745</c:v>
                </c:pt>
                <c:pt idx="289">
                  <c:v>0.004355299967539716</c:v>
                </c:pt>
                <c:pt idx="290">
                  <c:v>0.004361242682859545</c:v>
                </c:pt>
                <c:pt idx="291">
                  <c:v>0.004367151832934755</c:v>
                </c:pt>
                <c:pt idx="292">
                  <c:v>0.004373027607346299</c:v>
                </c:pt>
                <c:pt idx="293">
                  <c:v>0.004378870194604354</c:v>
                </c:pt>
                <c:pt idx="294">
                  <c:v>0.004384679782154368</c:v>
                </c:pt>
                <c:pt idx="295">
                  <c:v>0.004390456556383069</c:v>
                </c:pt>
                <c:pt idx="296">
                  <c:v>0.004396200702624449</c:v>
                </c:pt>
                <c:pt idx="297">
                  <c:v>0.004401912405165712</c:v>
                </c:pt>
                <c:pt idx="298">
                  <c:v>0.004407591847253178</c:v>
                </c:pt>
                <c:pt idx="299">
                  <c:v>0.004413239211098172</c:v>
                </c:pt>
                <c:pt idx="300">
                  <c:v>0.004418854677882864</c:v>
                </c:pt>
                <c:pt idx="301">
                  <c:v>0.004424438427766082</c:v>
                </c:pt>
                <c:pt idx="302">
                  <c:v>0.004429990639889095</c:v>
                </c:pt>
                <c:pt idx="303">
                  <c:v>0.004435511492381356</c:v>
                </c:pt>
                <c:pt idx="304">
                  <c:v>0.00444100116236622</c:v>
                </c:pt>
                <c:pt idx="305">
                  <c:v>0.004446459825966627</c:v>
                </c:pt>
                <c:pt idx="306">
                  <c:v>0.00445188765831075</c:v>
                </c:pt>
                <c:pt idx="307">
                  <c:v>0.004457284833537616</c:v>
                </c:pt>
                <c:pt idx="308">
                  <c:v>0.004462651524802691</c:v>
                </c:pt>
                <c:pt idx="309">
                  <c:v>0.004467987904283434</c:v>
                </c:pt>
                <c:pt idx="310">
                  <c:v>0.004473294143184827</c:v>
                </c:pt>
                <c:pt idx="311">
                  <c:v>0.00447857041174486</c:v>
                </c:pt>
                <c:pt idx="312">
                  <c:v>0.0044838168792399975</c:v>
                </c:pt>
                <c:pt idx="313">
                  <c:v>0.004489033713990609</c:v>
                </c:pt>
                <c:pt idx="314">
                  <c:v>0.004494221083366366</c:v>
                </c:pt>
                <c:pt idx="315">
                  <c:v>0.004499379153791617</c:v>
                </c:pt>
                <c:pt idx="316">
                  <c:v>0.00450450809075072</c:v>
                </c:pt>
                <c:pt idx="317">
                  <c:v>0.004509608058793358</c:v>
                </c:pt>
                <c:pt idx="318">
                  <c:v>0.004514679221539816</c:v>
                </c:pt>
                <c:pt idx="319">
                  <c:v>0.004519721741686227</c:v>
                </c:pt>
                <c:pt idx="320">
                  <c:v>0.004524735781009798</c:v>
                </c:pt>
                <c:pt idx="321">
                  <c:v>0.0045297215003739935</c:v>
                </c:pt>
                <c:pt idx="322">
                  <c:v>0.004534679059733703</c:v>
                </c:pt>
                <c:pt idx="323">
                  <c:v>0.004539608618140368</c:v>
                </c:pt>
                <c:pt idx="324">
                  <c:v>0.004544510333747087</c:v>
                </c:pt>
                <c:pt idx="325">
                  <c:v>0.004549384363813688</c:v>
                </c:pt>
                <c:pt idx="326">
                  <c:v>0.004554230864711774</c:v>
                </c:pt>
                <c:pt idx="327">
                  <c:v>0.004559049991929742</c:v>
                </c:pt>
                <c:pt idx="328">
                  <c:v>0.00456384190007777</c:v>
                </c:pt>
                <c:pt idx="329">
                  <c:v>0.004568606742892775</c:v>
                </c:pt>
                <c:pt idx="330">
                  <c:v>0.004573344673243351</c:v>
                </c:pt>
                <c:pt idx="331">
                  <c:v>0.004578055843134666</c:v>
                </c:pt>
                <c:pt idx="332">
                  <c:v>0.004582740403713346</c:v>
                </c:pt>
                <c:pt idx="333">
                  <c:v>0.004587398505272318</c:v>
                </c:pt>
                <c:pt idx="334">
                  <c:v>0.004592030297255637</c:v>
                </c:pt>
                <c:pt idx="335">
                  <c:v>0.004596635928263277</c:v>
                </c:pt>
                <c:pt idx="336">
                  <c:v>0.0046012155460559</c:v>
                </c:pt>
                <c:pt idx="337">
                  <c:v>0.004605769297559595</c:v>
                </c:pt>
                <c:pt idx="338">
                  <c:v>0.004610297328870594</c:v>
                </c:pt>
                <c:pt idx="339">
                  <c:v>0.004614799785259959</c:v>
                </c:pt>
                <c:pt idx="340">
                  <c:v>0.0046192768111782394</c:v>
                </c:pt>
                <c:pt idx="341">
                  <c:v>0.0046237285502601115</c:v>
                </c:pt>
                <c:pt idx="342">
                  <c:v>0.004628155145328982</c:v>
                </c:pt>
                <c:pt idx="343">
                  <c:v>0.004632556738401571</c:v>
                </c:pt>
                <c:pt idx="344">
                  <c:v>0.004636933470692472</c:v>
                </c:pt>
                <c:pt idx="345">
                  <c:v>0.004641285482618679</c:v>
                </c:pt>
                <c:pt idx="346">
                  <c:v>0.004645612913804091</c:v>
                </c:pt>
                <c:pt idx="347">
                  <c:v>0.004649915903083994</c:v>
                </c:pt>
                <c:pt idx="348">
                  <c:v>0.004654194588509513</c:v>
                </c:pt>
                <c:pt idx="349">
                  <c:v>0.0046584491073520425</c:v>
                </c:pt>
                <c:pt idx="350">
                  <c:v>0.00466267959610765</c:v>
                </c:pt>
                <c:pt idx="351">
                  <c:v>0.0046668861905014535</c:v>
                </c:pt>
                <c:pt idx="352">
                  <c:v>0.00467106902549198</c:v>
                </c:pt>
                <c:pt idx="353">
                  <c:v>0.004675228235275491</c:v>
                </c:pt>
                <c:pt idx="354">
                  <c:v>0.004679363953290291</c:v>
                </c:pt>
                <c:pt idx="355">
                  <c:v>0.004683476312221007</c:v>
                </c:pt>
                <c:pt idx="356">
                  <c:v>0.0046875654440028435</c:v>
                </c:pt>
                <c:pt idx="357">
                  <c:v>0.0046916314798258205</c:v>
                </c:pt>
                <c:pt idx="358">
                  <c:v>0.004695674550138978</c:v>
                </c:pt>
                <c:pt idx="359">
                  <c:v>0.004699694784654563</c:v>
                </c:pt>
                <c:pt idx="360">
                  <c:v>0.004703692312352188</c:v>
                </c:pt>
                <c:pt idx="361">
                  <c:v>0.004707667261482976</c:v>
                </c:pt>
                <c:pt idx="362">
                  <c:v>0.004711619759573668</c:v>
                </c:pt>
                <c:pt idx="363">
                  <c:v>0.004715549933430716</c:v>
                </c:pt>
                <c:pt idx="364">
                  <c:v>0.004719457909144354</c:v>
                </c:pt>
                <c:pt idx="365">
                  <c:v>0.004723343812092643</c:v>
                </c:pt>
                <c:pt idx="366">
                  <c:v>0.004727207766945488</c:v>
                </c:pt>
                <c:pt idx="367">
                  <c:v>0.004731049897668645</c:v>
                </c:pt>
                <c:pt idx="368">
                  <c:v>0.0047348703275276955</c:v>
                </c:pt>
                <c:pt idx="369">
                  <c:v>0.004738669179091997</c:v>
                </c:pt>
                <c:pt idx="370">
                  <c:v>0.004742446574238624</c:v>
                </c:pt>
                <c:pt idx="371">
                  <c:v>0.004746202634156268</c:v>
                </c:pt>
                <c:pt idx="372">
                  <c:v>0.004749937479349134</c:v>
                </c:pt>
                <c:pt idx="373">
                  <c:v>0.004753651229640802</c:v>
                </c:pt>
                <c:pt idx="374">
                  <c:v>0.004757344004178074</c:v>
                </c:pt>
                <c:pt idx="375">
                  <c:v>0.004761015921434793</c:v>
                </c:pt>
                <c:pt idx="376">
                  <c:v>0.004764667099215646</c:v>
                </c:pt>
                <c:pt idx="377">
                  <c:v>0.004768297654659947</c:v>
                </c:pt>
                <c:pt idx="378">
                  <c:v>0.004771907704245387</c:v>
                </c:pt>
                <c:pt idx="379">
                  <c:v>0.004775497363791779</c:v>
                </c:pt>
                <c:pt idx="380">
                  <c:v>0.004779066748464768</c:v>
                </c:pt>
                <c:pt idx="381">
                  <c:v>0.004782615972779529</c:v>
                </c:pt>
                <c:pt idx="382">
                  <c:v>0.004786145150604441</c:v>
                </c:pt>
                <c:pt idx="383">
                  <c:v>0.004789654395164738</c:v>
                </c:pt>
                <c:pt idx="384">
                  <c:v>0.004793143819046143</c:v>
                </c:pt>
                <c:pt idx="385">
                  <c:v>0.004796613534198481</c:v>
                </c:pt>
                <c:pt idx="386">
                  <c:v>0.0048000636519392684</c:v>
                </c:pt>
                <c:pt idx="387">
                  <c:v>0.004803494282957285</c:v>
                </c:pt>
                <c:pt idx="388">
                  <c:v>0.004806905537316128</c:v>
                </c:pt>
                <c:pt idx="389">
                  <c:v>0.004810297524457739</c:v>
                </c:pt>
                <c:pt idx="390">
                  <c:v>0.004813670353205918</c:v>
                </c:pt>
                <c:pt idx="391">
                  <c:v>0.004817024131769811</c:v>
                </c:pt>
                <c:pt idx="392">
                  <c:v>0.004820358967747388</c:v>
                </c:pt>
                <c:pt idx="393">
                  <c:v>0.004823674968128889</c:v>
                </c:pt>
                <c:pt idx="394">
                  <c:v>0.004826972239300261</c:v>
                </c:pt>
                <c:pt idx="395">
                  <c:v>0.004830250887046567</c:v>
                </c:pt>
                <c:pt idx="396">
                  <c:v>0.0048335110165553825</c:v>
                </c:pt>
                <c:pt idx="397">
                  <c:v>0.00483675273242017</c:v>
                </c:pt>
                <c:pt idx="398">
                  <c:v>0.004839976138643635</c:v>
                </c:pt>
                <c:pt idx="399">
                  <c:v>0.004843181338641061</c:v>
                </c:pt>
                <c:pt idx="400">
                  <c:v>0.004846368435243627</c:v>
                </c:pt>
                <c:pt idx="401">
                  <c:v>0.00484953753070171</c:v>
                </c:pt>
                <c:pt idx="402">
                  <c:v>0.004852688726688163</c:v>
                </c:pt>
                <c:pt idx="403">
                  <c:v>0.004855822124301576</c:v>
                </c:pt>
                <c:pt idx="404">
                  <c:v>0.004858937824069522</c:v>
                </c:pt>
                <c:pt idx="405">
                  <c:v>0.0048620359259517795</c:v>
                </c:pt>
                <c:pt idx="406">
                  <c:v>0.004865116529343543</c:v>
                </c:pt>
                <c:pt idx="407">
                  <c:v>0.004868179733078608</c:v>
                </c:pt>
                <c:pt idx="408">
                  <c:v>0.004871225635432543</c:v>
                </c:pt>
                <c:pt idx="409">
                  <c:v>0.0048742543341258465</c:v>
                </c:pt>
                <c:pt idx="410">
                  <c:v>0.0048772659263270745</c:v>
                </c:pt>
                <c:pt idx="411">
                  <c:v>0.0048802605086559646</c:v>
                </c:pt>
                <c:pt idx="412">
                  <c:v>0.004883238177186533</c:v>
                </c:pt>
                <c:pt idx="413">
                  <c:v>0.004886199027450156</c:v>
                </c:pt>
                <c:pt idx="414">
                  <c:v>0.0048891431544386375</c:v>
                </c:pt>
                <c:pt idx="415">
                  <c:v>0.004892070652607254</c:v>
                </c:pt>
                <c:pt idx="416">
                  <c:v>0.004894981615877787</c:v>
                </c:pt>
                <c:pt idx="417">
                  <c:v>0.004897876137641534</c:v>
                </c:pt>
                <c:pt idx="418">
                  <c:v>0.004900754310762308</c:v>
                </c:pt>
                <c:pt idx="419">
                  <c:v>0.0049036162275794114</c:v>
                </c:pt>
                <c:pt idx="420">
                  <c:v>0.004906461979910607</c:v>
                </c:pt>
                <c:pt idx="421">
                  <c:v>0.004909291659055054</c:v>
                </c:pt>
                <c:pt idx="422">
                  <c:v>0.004912105355796245</c:v>
                </c:pt>
                <c:pt idx="423">
                  <c:v>0.004914903160404913</c:v>
                </c:pt>
                <c:pt idx="424">
                  <c:v>0.004917685162641933</c:v>
                </c:pt>
                <c:pt idx="425">
                  <c:v>0.004920451451761195</c:v>
                </c:pt>
                <c:pt idx="426">
                  <c:v>0.004923202116512472</c:v>
                </c:pt>
                <c:pt idx="427">
                  <c:v>0.00492593724514427</c:v>
                </c:pt>
                <c:pt idx="428">
                  <c:v>0.004928656925406652</c:v>
                </c:pt>
                <c:pt idx="429">
                  <c:v>0.004931361244554059</c:v>
                </c:pt>
                <c:pt idx="430">
                  <c:v>0.004934050289348105</c:v>
                </c:pt>
                <c:pt idx="431">
                  <c:v>0.004936724146060365</c:v>
                </c:pt>
                <c:pt idx="432">
                  <c:v>0.004939382900475141</c:v>
                </c:pt>
                <c:pt idx="433">
                  <c:v>0.004942026637892212</c:v>
                </c:pt>
                <c:pt idx="434">
                  <c:v>0.004944655443129574</c:v>
                </c:pt>
                <c:pt idx="435">
                  <c:v>0.004947269400526159</c:v>
                </c:pt>
                <c:pt idx="436">
                  <c:v>0.004949868593944542</c:v>
                </c:pt>
                <c:pt idx="437">
                  <c:v>0.004952453106773631</c:v>
                </c:pt>
                <c:pt idx="438">
                  <c:v>0.0049550230219313415</c:v>
                </c:pt>
                <c:pt idx="439">
                  <c:v>0.004957578421867259</c:v>
                </c:pt>
                <c:pt idx="440">
                  <c:v>0.004960119388565281</c:v>
                </c:pt>
                <c:pt idx="441">
                  <c:v>0.004962646003546252</c:v>
                </c:pt>
                <c:pt idx="442">
                  <c:v>0.0049651583478705725</c:v>
                </c:pt>
                <c:pt idx="443">
                  <c:v>0.0049676565021408055</c:v>
                </c:pt>
                <c:pt idx="444">
                  <c:v>0.004970140546504259</c:v>
                </c:pt>
                <c:pt idx="445">
                  <c:v>0.004972610560655559</c:v>
                </c:pt>
                <c:pt idx="446">
                  <c:v>0.0049750666238392045</c:v>
                </c:pt>
                <c:pt idx="447">
                  <c:v>0.004977508814852112</c:v>
                </c:pt>
                <c:pt idx="448">
                  <c:v>0.004979937212046144</c:v>
                </c:pt>
                <c:pt idx="449">
                  <c:v>0.004982351893330618</c:v>
                </c:pt>
                <c:pt idx="450">
                  <c:v>0.0049847529361748116</c:v>
                </c:pt>
                <c:pt idx="451">
                  <c:v>0.004987140417610445</c:v>
                </c:pt>
                <c:pt idx="452">
                  <c:v>0.004989514414234153</c:v>
                </c:pt>
                <c:pt idx="453">
                  <c:v>0.004991875002209942</c:v>
                </c:pt>
                <c:pt idx="454">
                  <c:v>0.004994222257271636</c:v>
                </c:pt>
                <c:pt idx="455">
                  <c:v>0.004996556254725302</c:v>
                </c:pt>
                <c:pt idx="456">
                  <c:v>0.004998877069451669</c:v>
                </c:pt>
                <c:pt idx="457">
                  <c:v>0.00500118477590853</c:v>
                </c:pt>
                <c:pt idx="458">
                  <c:v>0.00500347944813313</c:v>
                </c:pt>
                <c:pt idx="459">
                  <c:v>0.005005761159744544</c:v>
                </c:pt>
                <c:pt idx="460">
                  <c:v>0.005008029983946033</c:v>
                </c:pt>
                <c:pt idx="461">
                  <c:v>0.005010285993527399</c:v>
                </c:pt>
                <c:pt idx="462">
                  <c:v>0.005012529260867316</c:v>
                </c:pt>
                <c:pt idx="463">
                  <c:v>0.005014759857935656</c:v>
                </c:pt>
                <c:pt idx="464">
                  <c:v>0.005016977856295793</c:v>
                </c:pt>
                <c:pt idx="465">
                  <c:v>0.005019183327106902</c:v>
                </c:pt>
                <c:pt idx="466">
                  <c:v>0.005021376341126244</c:v>
                </c:pt>
                <c:pt idx="467">
                  <c:v>0.005023556968711429</c:v>
                </c:pt>
                <c:pt idx="468">
                  <c:v>0.005025725279822682</c:v>
                </c:pt>
                <c:pt idx="469">
                  <c:v>0.005027881344025082</c:v>
                </c:pt>
                <c:pt idx="470">
                  <c:v>0.005030025230490795</c:v>
                </c:pt>
                <c:pt idx="471">
                  <c:v>0.005032157008001294</c:v>
                </c:pt>
                <c:pt idx="472">
                  <c:v>0.005034276744949564</c:v>
                </c:pt>
                <c:pt idx="473">
                  <c:v>0.005036384509342298</c:v>
                </c:pt>
                <c:pt idx="474">
                  <c:v>0.005038480368802079</c:v>
                </c:pt>
                <c:pt idx="475">
                  <c:v>0.005040564390569547</c:v>
                </c:pt>
                <c:pt idx="476">
                  <c:v>0.00504263664150556</c:v>
                </c:pt>
                <c:pt idx="477">
                  <c:v>0.005044697188093335</c:v>
                </c:pt>
                <c:pt idx="478">
                  <c:v>0.005046746096440584</c:v>
                </c:pt>
                <c:pt idx="479">
                  <c:v>0.0050487834322816335</c:v>
                </c:pt>
                <c:pt idx="480">
                  <c:v>0.005050809260979534</c:v>
                </c:pt>
                <c:pt idx="481">
                  <c:v>0.005052823647528157</c:v>
                </c:pt>
                <c:pt idx="482">
                  <c:v>0.005054826656554279</c:v>
                </c:pt>
                <c:pt idx="483">
                  <c:v>0.005056818352319658</c:v>
                </c:pt>
                <c:pt idx="484">
                  <c:v>0.005058798798723091</c:v>
                </c:pt>
                <c:pt idx="485">
                  <c:v>0.005060768059302467</c:v>
                </c:pt>
                <c:pt idx="486">
                  <c:v>0.005062726197236804</c:v>
                </c:pt>
                <c:pt idx="487">
                  <c:v>0.005064673275348278</c:v>
                </c:pt>
                <c:pt idx="488">
                  <c:v>0.005066609356104234</c:v>
                </c:pt>
                <c:pt idx="489">
                  <c:v>0.005068534501619198</c:v>
                </c:pt>
                <c:pt idx="490">
                  <c:v>0.00507044877365686</c:v>
                </c:pt>
                <c:pt idx="491">
                  <c:v>0.005072352233632063</c:v>
                </c:pt>
                <c:pt idx="492">
                  <c:v>0.00507424494261277</c:v>
                </c:pt>
                <c:pt idx="493">
                  <c:v>0.005076126961322026</c:v>
                </c:pt>
                <c:pt idx="494">
                  <c:v>0.0050779983501399</c:v>
                </c:pt>
                <c:pt idx="495">
                  <c:v>0.005079859169105431</c:v>
                </c:pt>
                <c:pt idx="496">
                  <c:v>0.005081709477918546</c:v>
                </c:pt>
                <c:pt idx="497">
                  <c:v>0.005083549335941981</c:v>
                </c:pt>
                <c:pt idx="498">
                  <c:v>0.005085378802203184</c:v>
                </c:pt>
                <c:pt idx="499">
                  <c:v>0.005087197935396205</c:v>
                </c:pt>
                <c:pt idx="500">
                  <c:v>0.005089006793883585</c:v>
                </c:pt>
                <c:pt idx="501">
                  <c:v>0.005090805435698224</c:v>
                </c:pt>
                <c:pt idx="502">
                  <c:v>0.005092593918545246</c:v>
                </c:pt>
                <c:pt idx="503">
                  <c:v>0.005094372299803848</c:v>
                </c:pt>
                <c:pt idx="504">
                  <c:v>0.005096140636529142</c:v>
                </c:pt>
                <c:pt idx="505">
                  <c:v>0.005097898985453984</c:v>
                </c:pt>
                <c:pt idx="506">
                  <c:v>0.005099647402990797</c:v>
                </c:pt>
                <c:pt idx="507">
                  <c:v>0.005101385945233377</c:v>
                </c:pt>
                <c:pt idx="508">
                  <c:v>0.005103114667958697</c:v>
                </c:pt>
                <c:pt idx="509">
                  <c:v>0.005104833626628693</c:v>
                </c:pt>
                <c:pt idx="510">
                  <c:v>0.005106542876392045</c:v>
                </c:pt>
                <c:pt idx="511">
                  <c:v>0.005108242472085947</c:v>
                </c:pt>
                <c:pt idx="512">
                  <c:v>0.005109932468237864</c:v>
                </c:pt>
                <c:pt idx="513">
                  <c:v>0.005111612919067281</c:v>
                </c:pt>
                <c:pt idx="514">
                  <c:v>0.0051132838784874474</c:v>
                </c:pt>
                <c:pt idx="515">
                  <c:v>0.005114945400107102</c:v>
                </c:pt>
                <c:pt idx="516">
                  <c:v>0.005116597537232194</c:v>
                </c:pt>
                <c:pt idx="517">
                  <c:v>0.005118240342867594</c:v>
                </c:pt>
                <c:pt idx="518">
                  <c:v>0.005119873869718794</c:v>
                </c:pt>
                <c:pt idx="519">
                  <c:v>0.005121498170193597</c:v>
                </c:pt>
                <c:pt idx="520">
                  <c:v>0.005123113296403804</c:v>
                </c:pt>
                <c:pt idx="521">
                  <c:v>0.0051247193001668755</c:v>
                </c:pt>
                <c:pt idx="522">
                  <c:v>0.005126316233007605</c:v>
                </c:pt>
                <c:pt idx="523">
                  <c:v>0.005127904146159766</c:v>
                </c:pt>
                <c:pt idx="524">
                  <c:v>0.0051294830905677545</c:v>
                </c:pt>
                <c:pt idx="525">
                  <c:v>0.005131053116888228</c:v>
                </c:pt>
                <c:pt idx="526">
                  <c:v>0.00513261427549173</c:v>
                </c:pt>
                <c:pt idx="527">
                  <c:v>0.0051341666164643005</c:v>
                </c:pt>
                <c:pt idx="528">
                  <c:v>0.00513571018960909</c:v>
                </c:pt>
                <c:pt idx="529">
                  <c:v>0.005137245044447952</c:v>
                </c:pt>
                <c:pt idx="530">
                  <c:v>0.005138776626722337</c:v>
                </c:pt>
                <c:pt idx="531">
                  <c:v>0.005140308448577458</c:v>
                </c:pt>
                <c:pt idx="532">
                  <c:v>0.005141838601562677</c:v>
                </c:pt>
                <c:pt idx="533">
                  <c:v>0.00514336708658758</c:v>
                </c:pt>
                <c:pt idx="534">
                  <c:v>0.005144893904561752</c:v>
                </c:pt>
                <c:pt idx="535">
                  <c:v>0.005146419056394778</c:v>
                </c:pt>
                <c:pt idx="536">
                  <c:v>0.0051479425429962426</c:v>
                </c:pt>
                <c:pt idx="537">
                  <c:v>0.005149464365275732</c:v>
                </c:pt>
                <c:pt idx="538">
                  <c:v>0.005150984524142831</c:v>
                </c:pt>
                <c:pt idx="539">
                  <c:v>0.005152503020507125</c:v>
                </c:pt>
                <c:pt idx="540">
                  <c:v>0.005154019855278199</c:v>
                </c:pt>
                <c:pt idx="541">
                  <c:v>0.0051555350293656385</c:v>
                </c:pt>
                <c:pt idx="542">
                  <c:v>0.005157048543679029</c:v>
                </c:pt>
                <c:pt idx="543">
                  <c:v>0.005158560399127955</c:v>
                </c:pt>
                <c:pt idx="544">
                  <c:v>0.005160070596622002</c:v>
                </c:pt>
                <c:pt idx="545">
                  <c:v>0.005161579137070755</c:v>
                </c:pt>
                <c:pt idx="546">
                  <c:v>0.005163086021383801</c:v>
                </c:pt>
                <c:pt idx="547">
                  <c:v>0.005164591250470723</c:v>
                </c:pt>
                <c:pt idx="548">
                  <c:v>0.005166094825241107</c:v>
                </c:pt>
                <c:pt idx="549">
                  <c:v>0.005167596746604539</c:v>
                </c:pt>
                <c:pt idx="550">
                  <c:v>0.005169097015470603</c:v>
                </c:pt>
                <c:pt idx="551">
                  <c:v>0.0051705956327488855</c:v>
                </c:pt>
                <c:pt idx="552">
                  <c:v>0.005172092599348971</c:v>
                </c:pt>
                <c:pt idx="553">
                  <c:v>0.005173587916180445</c:v>
                </c:pt>
                <c:pt idx="554">
                  <c:v>0.005175081584152893</c:v>
                </c:pt>
                <c:pt idx="555">
                  <c:v>0.005176573604175901</c:v>
                </c:pt>
                <c:pt idx="556">
                  <c:v>0.005178063977159052</c:v>
                </c:pt>
                <c:pt idx="557">
                  <c:v>0.0051795527040119325</c:v>
                </c:pt>
                <c:pt idx="558">
                  <c:v>0.005181039785644128</c:v>
                </c:pt>
                <c:pt idx="559">
                  <c:v>0.005182525222965223</c:v>
                </c:pt>
                <c:pt idx="560">
                  <c:v>0.005184009016884803</c:v>
                </c:pt>
                <c:pt idx="561">
                  <c:v>0.005185491168312455</c:v>
                </c:pt>
                <c:pt idx="562">
                  <c:v>0.005186971678157761</c:v>
                </c:pt>
                <c:pt idx="563">
                  <c:v>0.0051884505473303085</c:v>
                </c:pt>
                <c:pt idx="564">
                  <c:v>0.0051899277767396826</c:v>
                </c:pt>
                <c:pt idx="565">
                  <c:v>0.005191403367295468</c:v>
                </c:pt>
                <c:pt idx="566">
                  <c:v>0.00519287731990725</c:v>
                </c:pt>
                <c:pt idx="567">
                  <c:v>0.005194349635484615</c:v>
                </c:pt>
                <c:pt idx="568">
                  <c:v>0.005195820314937146</c:v>
                </c:pt>
                <c:pt idx="569">
                  <c:v>0.0051972893591744306</c:v>
                </c:pt>
                <c:pt idx="570">
                  <c:v>0.005198756769106053</c:v>
                </c:pt>
                <c:pt idx="571">
                  <c:v>0.005200222545641598</c:v>
                </c:pt>
                <c:pt idx="572">
                  <c:v>0.0052016866896906514</c:v>
                </c:pt>
                <c:pt idx="573">
                  <c:v>0.0052031492021627984</c:v>
                </c:pt>
                <c:pt idx="574">
                  <c:v>0.005204610083967624</c:v>
                </c:pt>
                <c:pt idx="575">
                  <c:v>0.005206069336014713</c:v>
                </c:pt>
                <c:pt idx="576">
                  <c:v>0.005207526959213652</c:v>
                </c:pt>
                <c:pt idx="577">
                  <c:v>0.005208982954474025</c:v>
                </c:pt>
                <c:pt idx="578">
                  <c:v>0.005210437322705418</c:v>
                </c:pt>
                <c:pt idx="579">
                  <c:v>0.0052118900648174165</c:v>
                </c:pt>
                <c:pt idx="580">
                  <c:v>0.005213341181719605</c:v>
                </c:pt>
                <c:pt idx="581">
                  <c:v>0.0052147906743215695</c:v>
                </c:pt>
                <c:pt idx="582">
                  <c:v>0.005216238543532895</c:v>
                </c:pt>
                <c:pt idx="583">
                  <c:v>0.005217684790263166</c:v>
                </c:pt>
                <c:pt idx="584">
                  <c:v>0.005219129415421968</c:v>
                </c:pt>
                <c:pt idx="585">
                  <c:v>0.005220572419918887</c:v>
                </c:pt>
                <c:pt idx="586">
                  <c:v>0.005222013804663508</c:v>
                </c:pt>
                <c:pt idx="587">
                  <c:v>0.0052234535705654155</c:v>
                </c:pt>
                <c:pt idx="588">
                  <c:v>0.005224891718534196</c:v>
                </c:pt>
                <c:pt idx="589">
                  <c:v>0.005226328249479434</c:v>
                </c:pt>
                <c:pt idx="590">
                  <c:v>0.005227763164310715</c:v>
                </c:pt>
                <c:pt idx="591">
                  <c:v>0.005229196463937624</c:v>
                </c:pt>
                <c:pt idx="592">
                  <c:v>0.005230628149269746</c:v>
                </c:pt>
                <c:pt idx="593">
                  <c:v>0.005232058221216667</c:v>
                </c:pt>
                <c:pt idx="594">
                  <c:v>0.005233486680687972</c:v>
                </c:pt>
                <c:pt idx="595">
                  <c:v>0.005234913528593246</c:v>
                </c:pt>
                <c:pt idx="596">
                  <c:v>0.005236338765842075</c:v>
                </c:pt>
                <c:pt idx="597">
                  <c:v>0.005237762393344043</c:v>
                </c:pt>
                <c:pt idx="598">
                  <c:v>0.005239184412008736</c:v>
                </c:pt>
                <c:pt idx="599">
                  <c:v>0.005240604822745739</c:v>
                </c:pt>
                <c:pt idx="600">
                  <c:v>0.005242023626464637</c:v>
                </c:pt>
              </c:numCache>
            </c:numRef>
          </c:yVal>
          <c:smooth val="1"/>
        </c:ser>
        <c:axId val="24003498"/>
        <c:axId val="14704891"/>
      </c:scatterChart>
      <c:valAx>
        <c:axId val="240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04891"/>
        <c:crosses val="autoZero"/>
        <c:crossBetween val="midCat"/>
        <c:dispUnits/>
      </c:valAx>
      <c:valAx>
        <c:axId val="1470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03498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Calculator!$T$21:$T$621</c:f>
              <c:numCache>
                <c:ptCount val="601"/>
                <c:pt idx="0">
                  <c:v>0.0827371552759775</c:v>
                </c:pt>
                <c:pt idx="1">
                  <c:v>0.08250316919663708</c:v>
                </c:pt>
                <c:pt idx="2">
                  <c:v>0.08226984484521253</c:v>
                </c:pt>
                <c:pt idx="3">
                  <c:v>0.08203718035029407</c:v>
                </c:pt>
                <c:pt idx="4">
                  <c:v>0.0818051738457644</c:v>
                </c:pt>
                <c:pt idx="5">
                  <c:v>0.08157382347078372</c:v>
                </c:pt>
                <c:pt idx="6">
                  <c:v>0.08134312736977482</c:v>
                </c:pt>
                <c:pt idx="7">
                  <c:v>0.08111308369240817</c:v>
                </c:pt>
                <c:pt idx="8">
                  <c:v>0.08088369059358709</c:v>
                </c:pt>
                <c:pt idx="9">
                  <c:v>0.08065494623343296</c:v>
                </c:pt>
                <c:pt idx="10">
                  <c:v>0.08042684877727044</c:v>
                </c:pt>
                <c:pt idx="11">
                  <c:v>0.08019939639561283</c:v>
                </c:pt>
                <c:pt idx="12">
                  <c:v>0.07997258726414724</c:v>
                </c:pt>
                <c:pt idx="13">
                  <c:v>0.07974641956372014</c:v>
                </c:pt>
                <c:pt idx="14">
                  <c:v>0.07952089148032267</c:v>
                </c:pt>
                <c:pt idx="15">
                  <c:v>0.07929600120507606</c:v>
                </c:pt>
                <c:pt idx="16">
                  <c:v>0.07907174693421723</c:v>
                </c:pt>
                <c:pt idx="17">
                  <c:v>0.0788481268690842</c:v>
                </c:pt>
                <c:pt idx="18">
                  <c:v>0.07862513921610179</c:v>
                </c:pt>
                <c:pt idx="19">
                  <c:v>0.07840278218676708</c:v>
                </c:pt>
                <c:pt idx="20">
                  <c:v>0.07818105399763524</c:v>
                </c:pt>
                <c:pt idx="21">
                  <c:v>0.07795995287030509</c:v>
                </c:pt>
                <c:pt idx="22">
                  <c:v>0.07773947703140491</c:v>
                </c:pt>
                <c:pt idx="23">
                  <c:v>0.07751962471257816</c:v>
                </c:pt>
                <c:pt idx="24">
                  <c:v>0.07730039415046934</c:v>
                </c:pt>
                <c:pt idx="25">
                  <c:v>0.07708178358670986</c:v>
                </c:pt>
                <c:pt idx="26">
                  <c:v>0.07686379126790388</c:v>
                </c:pt>
                <c:pt idx="27">
                  <c:v>0.0766464154456143</c:v>
                </c:pt>
                <c:pt idx="28">
                  <c:v>0.07642965437634869</c:v>
                </c:pt>
                <c:pt idx="29">
                  <c:v>0.07621350632154533</c:v>
                </c:pt>
                <c:pt idx="30">
                  <c:v>0.07599796954755933</c:v>
                </c:pt>
                <c:pt idx="31">
                  <c:v>0.07578304232564856</c:v>
                </c:pt>
                <c:pt idx="32">
                  <c:v>0.07556872293195996</c:v>
                </c:pt>
                <c:pt idx="33">
                  <c:v>0.0753550096475156</c:v>
                </c:pt>
                <c:pt idx="34">
                  <c:v>0.07514190075819896</c:v>
                </c:pt>
                <c:pt idx="35">
                  <c:v>0.07492939455474115</c:v>
                </c:pt>
                <c:pt idx="36">
                  <c:v>0.0747174893327072</c:v>
                </c:pt>
                <c:pt idx="37">
                  <c:v>0.07450618339248234</c:v>
                </c:pt>
                <c:pt idx="38">
                  <c:v>0.07429547503925851</c:v>
                </c:pt>
                <c:pt idx="39">
                  <c:v>0.07408536258302065</c:v>
                </c:pt>
                <c:pt idx="40">
                  <c:v>0.07387584433853313</c:v>
                </c:pt>
                <c:pt idx="41">
                  <c:v>0.07366691862532632</c:v>
                </c:pt>
                <c:pt idx="42">
                  <c:v>0.07345858376768305</c:v>
                </c:pt>
                <c:pt idx="43">
                  <c:v>0.0732508380946252</c:v>
                </c:pt>
                <c:pt idx="44">
                  <c:v>0.07304367993990028</c:v>
                </c:pt>
                <c:pt idx="45">
                  <c:v>0.07283710764196806</c:v>
                </c:pt>
                <c:pt idx="46">
                  <c:v>0.07263111954398727</c:v>
                </c:pt>
                <c:pt idx="47">
                  <c:v>0.0724257139938023</c:v>
                </c:pt>
                <c:pt idx="48">
                  <c:v>0.0722208893439299</c:v>
                </c:pt>
                <c:pt idx="49">
                  <c:v>0.07201664395154606</c:v>
                </c:pt>
                <c:pt idx="50">
                  <c:v>0.07181297617847278</c:v>
                </c:pt>
                <c:pt idx="51">
                  <c:v>0.0716098843911649</c:v>
                </c:pt>
                <c:pt idx="52">
                  <c:v>0.07140736696069706</c:v>
                </c:pt>
                <c:pt idx="53">
                  <c:v>0.07120542226275062</c:v>
                </c:pt>
                <c:pt idx="54">
                  <c:v>0.07100404867760057</c:v>
                </c:pt>
                <c:pt idx="55">
                  <c:v>0.07080324459010263</c:v>
                </c:pt>
                <c:pt idx="56">
                  <c:v>0.07060300838968024</c:v>
                </c:pt>
                <c:pt idx="57">
                  <c:v>0.07040333847031167</c:v>
                </c:pt>
                <c:pt idx="58">
                  <c:v>0.0702042332305171</c:v>
                </c:pt>
                <c:pt idx="59">
                  <c:v>0.0700056910733458</c:v>
                </c:pt>
                <c:pt idx="60">
                  <c:v>0.06980771040636335</c:v>
                </c:pt>
                <c:pt idx="61">
                  <c:v>0.06961028964163882</c:v>
                </c:pt>
                <c:pt idx="62">
                  <c:v>0.06941342719573204</c:v>
                </c:pt>
                <c:pt idx="63">
                  <c:v>0.06921712148968093</c:v>
                </c:pt>
                <c:pt idx="64">
                  <c:v>0.06902137094898883</c:v>
                </c:pt>
                <c:pt idx="65">
                  <c:v>0.06882617400361181</c:v>
                </c:pt>
                <c:pt idx="66">
                  <c:v>0.06863152908794619</c:v>
                </c:pt>
                <c:pt idx="67">
                  <c:v>0.06843743464081586</c:v>
                </c:pt>
                <c:pt idx="68">
                  <c:v>0.06824388910545988</c:v>
                </c:pt>
                <c:pt idx="69">
                  <c:v>0.06805089092951988</c:v>
                </c:pt>
                <c:pt idx="70">
                  <c:v>0.06785843856502767</c:v>
                </c:pt>
                <c:pt idx="71">
                  <c:v>0.06766653046839284</c:v>
                </c:pt>
                <c:pt idx="72">
                  <c:v>0.06747516510039034</c:v>
                </c:pt>
                <c:pt idx="73">
                  <c:v>0.06728434092614813</c:v>
                </c:pt>
                <c:pt idx="74">
                  <c:v>0.06709405641513491</c:v>
                </c:pt>
                <c:pt idx="75">
                  <c:v>0.06690431004114784</c:v>
                </c:pt>
                <c:pt idx="76">
                  <c:v>0.06671510028230025</c:v>
                </c:pt>
                <c:pt idx="77">
                  <c:v>0.06652642562100947</c:v>
                </c:pt>
                <c:pt idx="78">
                  <c:v>0.06633828454398465</c:v>
                </c:pt>
                <c:pt idx="79">
                  <c:v>0.06615067554221465</c:v>
                </c:pt>
                <c:pt idx="80">
                  <c:v>0.06596359711095588</c:v>
                </c:pt>
                <c:pt idx="81">
                  <c:v>0.06577704774972029</c:v>
                </c:pt>
                <c:pt idx="82">
                  <c:v>0.0655910259622633</c:v>
                </c:pt>
                <c:pt idx="83">
                  <c:v>0.06540553025657178</c:v>
                </c:pt>
                <c:pt idx="84">
                  <c:v>0.06522055914485217</c:v>
                </c:pt>
                <c:pt idx="85">
                  <c:v>0.06503611114351843</c:v>
                </c:pt>
                <c:pt idx="86">
                  <c:v>0.06485218477318022</c:v>
                </c:pt>
                <c:pt idx="87">
                  <c:v>0.06466877855863101</c:v>
                </c:pt>
                <c:pt idx="88">
                  <c:v>0.06448589102883627</c:v>
                </c:pt>
                <c:pt idx="89">
                  <c:v>0.06430352071692162</c:v>
                </c:pt>
                <c:pt idx="90">
                  <c:v>0.06412166616016113</c:v>
                </c:pt>
                <c:pt idx="91">
                  <c:v>0.0639403258999655</c:v>
                </c:pt>
                <c:pt idx="92">
                  <c:v>0.06375949848187049</c:v>
                </c:pt>
                <c:pt idx="93">
                  <c:v>0.06357918245552513</c:v>
                </c:pt>
                <c:pt idx="94">
                  <c:v>0.06339937637468013</c:v>
                </c:pt>
                <c:pt idx="95">
                  <c:v>0.06322007879717632</c:v>
                </c:pt>
                <c:pt idx="96">
                  <c:v>0.06304128828493305</c:v>
                </c:pt>
                <c:pt idx="97">
                  <c:v>0.06286300340393662</c:v>
                </c:pt>
                <c:pt idx="98">
                  <c:v>0.06268522272422886</c:v>
                </c:pt>
                <c:pt idx="99">
                  <c:v>0.06250794481989556</c:v>
                </c:pt>
                <c:pt idx="100">
                  <c:v>0.062331168269055166</c:v>
                </c:pt>
                <c:pt idx="101">
                  <c:v>0.06215489165384721</c:v>
                </c:pt>
                <c:pt idx="102">
                  <c:v>0.0619791135604211</c:v>
                </c:pt>
                <c:pt idx="103">
                  <c:v>0.06180383257892465</c:v>
                </c:pt>
                <c:pt idx="104">
                  <c:v>0.06162904730349286</c:v>
                </c:pt>
                <c:pt idx="105">
                  <c:v>0.06145475633223661</c:v>
                </c:pt>
                <c:pt idx="106">
                  <c:v>0.06128095826723141</c:v>
                </c:pt>
                <c:pt idx="107">
                  <c:v>0.06110765171450616</c:v>
                </c:pt>
                <c:pt idx="108">
                  <c:v>0.06093483528403204</c:v>
                </c:pt>
                <c:pt idx="109">
                  <c:v>0.06076250758971132</c:v>
                </c:pt>
                <c:pt idx="110">
                  <c:v>0.06059066724936623</c:v>
                </c:pt>
                <c:pt idx="111">
                  <c:v>0.060419312884727884</c:v>
                </c:pt>
                <c:pt idx="112">
                  <c:v>0.06024844312142526</c:v>
                </c:pt>
                <c:pt idx="113">
                  <c:v>0.060078056588974096</c:v>
                </c:pt>
                <c:pt idx="114">
                  <c:v>0.05990815192076602</c:v>
                </c:pt>
                <c:pt idx="115">
                  <c:v>0.05973872775405745</c:v>
                </c:pt>
                <c:pt idx="116">
                  <c:v>0.05956978272995877</c:v>
                </c:pt>
                <c:pt idx="117">
                  <c:v>0.059401315493423375</c:v>
                </c:pt>
                <c:pt idx="118">
                  <c:v>0.05923332469323684</c:v>
                </c:pt>
                <c:pt idx="119">
                  <c:v>0.05906580898200604</c:v>
                </c:pt>
                <c:pt idx="120">
                  <c:v>0.058898767016148386</c:v>
                </c:pt>
                <c:pt idx="121">
                  <c:v>0.05873219745588101</c:v>
                </c:pt>
                <c:pt idx="122">
                  <c:v>0.058566098965210055</c:v>
                </c:pt>
                <c:pt idx="123">
                  <c:v>0.058400470211919915</c:v>
                </c:pt>
                <c:pt idx="124">
                  <c:v>0.05823530986756262</c:v>
                </c:pt>
                <c:pt idx="125">
                  <c:v>0.05807061660744709</c:v>
                </c:pt>
                <c:pt idx="126">
                  <c:v>0.0579063891106286</c:v>
                </c:pt>
                <c:pt idx="127">
                  <c:v>0.057742626059898106</c:v>
                </c:pt>
                <c:pt idx="128">
                  <c:v>0.05757932614177175</c:v>
                </c:pt>
                <c:pt idx="129">
                  <c:v>0.05741648804648026</c:v>
                </c:pt>
                <c:pt idx="130">
                  <c:v>0.0572541104679585</c:v>
                </c:pt>
                <c:pt idx="131">
                  <c:v>0.05709219210383497</c:v>
                </c:pt>
                <c:pt idx="132">
                  <c:v>0.056930731655421354</c:v>
                </c:pt>
                <c:pt idx="133">
                  <c:v>0.056769727827702114</c:v>
                </c:pt>
                <c:pt idx="134">
                  <c:v>0.056609179329324105</c:v>
                </c:pt>
                <c:pt idx="135">
                  <c:v>0.0564490848725862</c:v>
                </c:pt>
                <c:pt idx="136">
                  <c:v>0.056289443173428995</c:v>
                </c:pt>
                <c:pt idx="137">
                  <c:v>0.05613025295142447</c:v>
                </c:pt>
                <c:pt idx="138">
                  <c:v>0.05597151292976575</c:v>
                </c:pt>
                <c:pt idx="139">
                  <c:v>0.05581322183525685</c:v>
                </c:pt>
                <c:pt idx="140">
                  <c:v>0.055655378398302466</c:v>
                </c:pt>
                <c:pt idx="141">
                  <c:v>0.0554979813528978</c:v>
                </c:pt>
                <c:pt idx="142">
                  <c:v>0.05534102943661838</c:v>
                </c:pt>
                <c:pt idx="143">
                  <c:v>0.05518452139060998</c:v>
                </c:pt>
                <c:pt idx="144">
                  <c:v>0.055028455959578476</c:v>
                </c:pt>
                <c:pt idx="145">
                  <c:v>0.0548728318917798</c:v>
                </c:pt>
                <c:pt idx="146">
                  <c:v>0.0547176479390099</c:v>
                </c:pt>
                <c:pt idx="147">
                  <c:v>0.05456290285659472</c:v>
                </c:pt>
                <c:pt idx="148">
                  <c:v>0.05440859540338025</c:v>
                </c:pt>
                <c:pt idx="149">
                  <c:v>0.054254724341722516</c:v>
                </c:pt>
                <c:pt idx="150">
                  <c:v>0.054101288437477676</c:v>
                </c:pt>
                <c:pt idx="151">
                  <c:v>0.053948286459992174</c:v>
                </c:pt>
                <c:pt idx="152">
                  <c:v>0.05379571718209276</c:v>
                </c:pt>
                <c:pt idx="153">
                  <c:v>0.05364357938007675</c:v>
                </c:pt>
                <c:pt idx="154">
                  <c:v>0.05349187183370219</c:v>
                </c:pt>
                <c:pt idx="155">
                  <c:v>0.053340593326177986</c:v>
                </c:pt>
                <c:pt idx="156">
                  <c:v>0.05318974264415426</c:v>
                </c:pt>
                <c:pt idx="157">
                  <c:v>0.05303931857771256</c:v>
                </c:pt>
                <c:pt idx="158">
                  <c:v>0.052889319920356136</c:v>
                </c:pt>
                <c:pt idx="159">
                  <c:v>0.05273974546900032</c:v>
                </c:pt>
                <c:pt idx="160">
                  <c:v>0.052590594023962836</c:v>
                </c:pt>
                <c:pt idx="161">
                  <c:v>0.052441864388954186</c:v>
                </c:pt>
                <c:pt idx="162">
                  <c:v>0.05229355537106804</c:v>
                </c:pt>
                <c:pt idx="163">
                  <c:v>0.052145665780771726</c:v>
                </c:pt>
                <c:pt idx="164">
                  <c:v>0.05199819443189661</c:v>
                </c:pt>
                <c:pt idx="165">
                  <c:v>0.05185114014162863</c:v>
                </c:pt>
                <c:pt idx="166">
                  <c:v>0.051704501730498814</c:v>
                </c:pt>
                <c:pt idx="167">
                  <c:v>0.051558278022373796</c:v>
                </c:pt>
                <c:pt idx="168">
                  <c:v>0.051412467844446384</c:v>
                </c:pt>
                <c:pt idx="169">
                  <c:v>0.05126707002722617</c:v>
                </c:pt>
                <c:pt idx="170">
                  <c:v>0.05112208340453014</c:v>
                </c:pt>
                <c:pt idx="171">
                  <c:v>0.050977506813473315</c:v>
                </c:pt>
                <c:pt idx="172">
                  <c:v>0.050833339094459445</c:v>
                </c:pt>
                <c:pt idx="173">
                  <c:v>0.05068957909117169</c:v>
                </c:pt>
                <c:pt idx="174">
                  <c:v>0.05054622565056333</c:v>
                </c:pt>
                <c:pt idx="175">
                  <c:v>0.05040327762284857</c:v>
                </c:pt>
                <c:pt idx="176">
                  <c:v>0.05026073386149325</c:v>
                </c:pt>
                <c:pt idx="177">
                  <c:v>0.0501185932232057</c:v>
                </c:pt>
                <c:pt idx="178">
                  <c:v>0.04997685456792757</c:v>
                </c:pt>
                <c:pt idx="179">
                  <c:v>0.049835516758824645</c:v>
                </c:pt>
                <c:pt idx="180">
                  <c:v>0.04969457866227775</c:v>
                </c:pt>
                <c:pt idx="181">
                  <c:v>0.04955403914787368</c:v>
                </c:pt>
                <c:pt idx="182">
                  <c:v>0.04941389708839609</c:v>
                </c:pt>
                <c:pt idx="183">
                  <c:v>0.0492741513598165</c:v>
                </c:pt>
                <c:pt idx="184">
                  <c:v>0.04913480084128523</c:v>
                </c:pt>
                <c:pt idx="185">
                  <c:v>0.04899584441512245</c:v>
                </c:pt>
                <c:pt idx="186">
                  <c:v>0.048857280966809205</c:v>
                </c:pt>
                <c:pt idx="187">
                  <c:v>0.048719109384978476</c:v>
                </c:pt>
                <c:pt idx="188">
                  <c:v>0.04858132856140624</c:v>
                </c:pt>
                <c:pt idx="189">
                  <c:v>0.048443937391002626</c:v>
                </c:pt>
                <c:pt idx="190">
                  <c:v>0.04830693477180302</c:v>
                </c:pt>
                <c:pt idx="191">
                  <c:v>0.04817031960495925</c:v>
                </c:pt>
                <c:pt idx="192">
                  <c:v>0.04803409079473072</c:v>
                </c:pt>
                <c:pt idx="193">
                  <c:v>0.04789824724847571</c:v>
                </c:pt>
                <c:pt idx="194">
                  <c:v>0.047762787876642517</c:v>
                </c:pt>
                <c:pt idx="195">
                  <c:v>0.04762771159276081</c:v>
                </c:pt>
                <c:pt idx="196">
                  <c:v>0.047493017313432806</c:v>
                </c:pt>
                <c:pt idx="197">
                  <c:v>0.04735870395832471</c:v>
                </c:pt>
                <c:pt idx="198">
                  <c:v>0.04722477045015792</c:v>
                </c:pt>
                <c:pt idx="199">
                  <c:v>0.047091215714700485</c:v>
                </c:pt>
                <c:pt idx="200">
                  <c:v>0.04695803868075845</c:v>
                </c:pt>
                <c:pt idx="201">
                  <c:v>0.04682523828016725</c:v>
                </c:pt>
                <c:pt idx="202">
                  <c:v>0.04669281344778317</c:v>
                </c:pt>
                <c:pt idx="203">
                  <c:v>0.04656076312147479</c:v>
                </c:pt>
                <c:pt idx="204">
                  <c:v>0.046429086242114455</c:v>
                </c:pt>
                <c:pt idx="205">
                  <c:v>0.04629778175356982</c:v>
                </c:pt>
                <c:pt idx="206">
                  <c:v>0.04616684860269533</c:v>
                </c:pt>
                <c:pt idx="207">
                  <c:v>0.046036285739323786</c:v>
                </c:pt>
                <c:pt idx="208">
                  <c:v>0.04590609211625796</c:v>
                </c:pt>
                <c:pt idx="209">
                  <c:v>0.04577626668926215</c:v>
                </c:pt>
                <c:pt idx="210">
                  <c:v>0.0456468084170538</c:v>
                </c:pt>
                <c:pt idx="211">
                  <c:v>0.04551771626129521</c:v>
                </c:pt>
                <c:pt idx="212">
                  <c:v>0.04538898918658513</c:v>
                </c:pt>
                <c:pt idx="213">
                  <c:v>0.04526062616045052</c:v>
                </c:pt>
                <c:pt idx="214">
                  <c:v>0.04513262615333822</c:v>
                </c:pt>
                <c:pt idx="215">
                  <c:v>0.04500498813860674</c:v>
                </c:pt>
                <c:pt idx="216">
                  <c:v>0.044877711092517966</c:v>
                </c:pt>
                <c:pt idx="217">
                  <c:v>0.04475079399422901</c:v>
                </c:pt>
                <c:pt idx="218">
                  <c:v>0.044624235825783974</c:v>
                </c:pt>
                <c:pt idx="219">
                  <c:v>0.04449803557210581</c:v>
                </c:pt>
                <c:pt idx="220">
                  <c:v>0.0443721922209882</c:v>
                </c:pt>
                <c:pt idx="221">
                  <c:v>0.04424670476308737</c:v>
                </c:pt>
                <c:pt idx="222">
                  <c:v>0.04412157219191407</c:v>
                </c:pt>
                <c:pt idx="223">
                  <c:v>0.043996793503825446</c:v>
                </c:pt>
                <c:pt idx="224">
                  <c:v>0.04387236769801703</c:v>
                </c:pt>
                <c:pt idx="225">
                  <c:v>0.04374829377651467</c:v>
                </c:pt>
                <c:pt idx="226">
                  <c:v>0.04362457074416657</c:v>
                </c:pt>
                <c:pt idx="227">
                  <c:v>0.043501197608635286</c:v>
                </c:pt>
                <c:pt idx="228">
                  <c:v>0.04337817338038977</c:v>
                </c:pt>
                <c:pt idx="229">
                  <c:v>0.0432554970726974</c:v>
                </c:pt>
                <c:pt idx="230">
                  <c:v>0.04313316770161616</c:v>
                </c:pt>
                <c:pt idx="231">
                  <c:v>0.043011184285986645</c:v>
                </c:pt>
                <c:pt idx="232">
                  <c:v>0.04288954584742423</c:v>
                </c:pt>
                <c:pt idx="233">
                  <c:v>0.04276825141031124</c:v>
                </c:pt>
                <c:pt idx="234">
                  <c:v>0.0426473000017891</c:v>
                </c:pt>
                <c:pt idx="235">
                  <c:v>0.04252669065175057</c:v>
                </c:pt>
                <c:pt idx="236">
                  <c:v>0.04240642239283189</c:v>
                </c:pt>
                <c:pt idx="237">
                  <c:v>0.042286494260405115</c:v>
                </c:pt>
                <c:pt idx="238">
                  <c:v>0.0421669052925703</c:v>
                </c:pt>
                <c:pt idx="239">
                  <c:v>0.04204765453014782</c:v>
                </c:pt>
                <c:pt idx="240">
                  <c:v>0.04192874101667069</c:v>
                </c:pt>
                <c:pt idx="241">
                  <c:v>0.04181016379837685</c:v>
                </c:pt>
                <c:pt idx="242">
                  <c:v>0.04169192192420157</c:v>
                </c:pt>
                <c:pt idx="243">
                  <c:v>0.041574014445769775</c:v>
                </c:pt>
                <c:pt idx="244">
                  <c:v>0.041456440417388454</c:v>
                </c:pt>
                <c:pt idx="245">
                  <c:v>0.04133919889603909</c:v>
                </c:pt>
                <c:pt idx="246">
                  <c:v>0.041222288941370075</c:v>
                </c:pt>
                <c:pt idx="247">
                  <c:v>0.04110570961568918</c:v>
                </c:pt>
                <c:pt idx="248">
                  <c:v>0.040989459983956034</c:v>
                </c:pt>
                <c:pt idx="249">
                  <c:v>0.04087353911377461</c:v>
                </c:pt>
                <c:pt idx="250">
                  <c:v>0.04075794607538577</c:v>
                </c:pt>
                <c:pt idx="251">
                  <c:v>0.04064267994165979</c:v>
                </c:pt>
                <c:pt idx="252">
                  <c:v>0.04052773978808895</c:v>
                </c:pt>
                <c:pt idx="253">
                  <c:v>0.04041312469278004</c:v>
                </c:pt>
                <c:pt idx="254">
                  <c:v>0.0402988337364471</c:v>
                </c:pt>
                <c:pt idx="255">
                  <c:v>0.04018486600240391</c:v>
                </c:pt>
                <c:pt idx="256">
                  <c:v>0.04007122057655673</c:v>
                </c:pt>
                <c:pt idx="257">
                  <c:v>0.03995789654739694</c:v>
                </c:pt>
                <c:pt idx="258">
                  <c:v>0.0398448930059937</c:v>
                </c:pt>
                <c:pt idx="259">
                  <c:v>0.0397322090459867</c:v>
                </c:pt>
                <c:pt idx="260">
                  <c:v>0.03961984376357889</c:v>
                </c:pt>
                <c:pt idx="261">
                  <c:v>0.03950779625752919</c:v>
                </c:pt>
                <c:pt idx="262">
                  <c:v>0.03939606562914532</c:v>
                </c:pt>
                <c:pt idx="263">
                  <c:v>0.03928465098227652</c:v>
                </c:pt>
                <c:pt idx="264">
                  <c:v>0.03917355142330645</c:v>
                </c:pt>
                <c:pt idx="265">
                  <c:v>0.03906276606114594</c:v>
                </c:pt>
                <c:pt idx="266">
                  <c:v>0.038952294007225885</c:v>
                </c:pt>
                <c:pt idx="267">
                  <c:v>0.03884213437549013</c:v>
                </c:pt>
                <c:pt idx="268">
                  <c:v>0.03873228628238832</c:v>
                </c:pt>
                <c:pt idx="269">
                  <c:v>0.03862274884686886</c:v>
                </c:pt>
                <c:pt idx="270">
                  <c:v>0.03851352119037179</c:v>
                </c:pt>
                <c:pt idx="271">
                  <c:v>0.03840460243682183</c:v>
                </c:pt>
                <c:pt idx="272">
                  <c:v>0.038295991712621255</c:v>
                </c:pt>
                <c:pt idx="273">
                  <c:v>0.03818768814664295</c:v>
                </c:pt>
                <c:pt idx="274">
                  <c:v>0.03807969087022339</c:v>
                </c:pt>
                <c:pt idx="275">
                  <c:v>0.037971999017155714</c:v>
                </c:pt>
                <c:pt idx="276">
                  <c:v>0.03786461172368272</c:v>
                </c:pt>
                <c:pt idx="277">
                  <c:v>0.037757528128489974</c:v>
                </c:pt>
                <c:pt idx="278">
                  <c:v>0.03765074737269892</c:v>
                </c:pt>
                <c:pt idx="279">
                  <c:v>0.03754426859985994</c:v>
                </c:pt>
                <c:pt idx="280">
                  <c:v>0.03743809095594552</c:v>
                </c:pt>
                <c:pt idx="281">
                  <c:v>0.037332213589343397</c:v>
                </c:pt>
                <c:pt idx="282">
                  <c:v>0.037226635650849715</c:v>
                </c:pt>
                <c:pt idx="283">
                  <c:v>0.03712135629366222</c:v>
                </c:pt>
                <c:pt idx="284">
                  <c:v>0.03701637467337349</c:v>
                </c:pt>
                <c:pt idx="285">
                  <c:v>0.036911689947964114</c:v>
                </c:pt>
                <c:pt idx="286">
                  <c:v>0.03680730127779598</c:v>
                </c:pt>
                <c:pt idx="287">
                  <c:v>0.03670320782560555</c:v>
                </c:pt>
                <c:pt idx="288">
                  <c:v>0.036599408756497066</c:v>
                </c:pt>
                <c:pt idx="289">
                  <c:v>0.03649590323793597</c:v>
                </c:pt>
                <c:pt idx="290">
                  <c:v>0.03639269043974213</c:v>
                </c:pt>
                <c:pt idx="291">
                  <c:v>0.036289769534083235</c:v>
                </c:pt>
                <c:pt idx="292">
                  <c:v>0.036187139695468114</c:v>
                </c:pt>
                <c:pt idx="293">
                  <c:v>0.036084800100740166</c:v>
                </c:pt>
                <c:pt idx="294">
                  <c:v>0.03598274992907072</c:v>
                </c:pt>
                <c:pt idx="295">
                  <c:v>0.03588098836195246</c:v>
                </c:pt>
                <c:pt idx="296">
                  <c:v>0.03577951458319287</c:v>
                </c:pt>
                <c:pt idx="297">
                  <c:v>0.03567832777890766</c:v>
                </c:pt>
                <c:pt idx="298">
                  <c:v>0.03557742713751429</c:v>
                </c:pt>
                <c:pt idx="299">
                  <c:v>0.0354768118497254</c:v>
                </c:pt>
                <c:pt idx="300">
                  <c:v>0.035376481108542364</c:v>
                </c:pt>
                <c:pt idx="301">
                  <c:v>0.035276434109248786</c:v>
                </c:pt>
                <c:pt idx="302">
                  <c:v>0.03517667004940407</c:v>
                </c:pt>
                <c:pt idx="303">
                  <c:v>0.03507718812883698</c:v>
                </c:pt>
                <c:pt idx="304">
                  <c:v>0.03497798754963921</c:v>
                </c:pt>
                <c:pt idx="305">
                  <c:v>0.03487906751615898</c:v>
                </c:pt>
                <c:pt idx="306">
                  <c:v>0.03478042723499469</c:v>
                </c:pt>
                <c:pt idx="307">
                  <c:v>0.03468206591498852</c:v>
                </c:pt>
                <c:pt idx="308">
                  <c:v>0.03458398276722007</c:v>
                </c:pt>
                <c:pt idx="309">
                  <c:v>0.03448617700500011</c:v>
                </c:pt>
                <c:pt idx="310">
                  <c:v>0.034388647843864174</c:v>
                </c:pt>
                <c:pt idx="311">
                  <c:v>0.034291394501566326</c:v>
                </c:pt>
                <c:pt idx="312">
                  <c:v>0.0341944161980729</c:v>
                </c:pt>
                <c:pt idx="313">
                  <c:v>0.03409771215555616</c:v>
                </c:pt>
                <c:pt idx="314">
                  <c:v>0.034001281598388174</c:v>
                </c:pt>
                <c:pt idx="315">
                  <c:v>0.0339051237531345</c:v>
                </c:pt>
                <c:pt idx="316">
                  <c:v>0.03380923784854804</c:v>
                </c:pt>
                <c:pt idx="317">
                  <c:v>0.033713623115562814</c:v>
                </c:pt>
                <c:pt idx="318">
                  <c:v>0.03361827878728783</c:v>
                </c:pt>
                <c:pt idx="319">
                  <c:v>0.0335232040990009</c:v>
                </c:pt>
                <c:pt idx="320">
                  <c:v>0.03342839828814253</c:v>
                </c:pt>
                <c:pt idx="321">
                  <c:v>0.03333386059430978</c:v>
                </c:pt>
                <c:pt idx="322">
                  <c:v>0.03323959025925021</c:v>
                </c:pt>
                <c:pt idx="323">
                  <c:v>0.03314558652685572</c:v>
                </c:pt>
                <c:pt idx="324">
                  <c:v>0.03305184864315658</c:v>
                </c:pt>
                <c:pt idx="325">
                  <c:v>0.0329583758563153</c:v>
                </c:pt>
                <c:pt idx="326">
                  <c:v>0.03286516741662065</c:v>
                </c:pt>
                <c:pt idx="327">
                  <c:v>0.03277222257648165</c:v>
                </c:pt>
                <c:pt idx="328">
                  <c:v>0.032679540590421524</c:v>
                </c:pt>
                <c:pt idx="329">
                  <c:v>0.03258712071507176</c:v>
                </c:pt>
                <c:pt idx="330">
                  <c:v>0.03249496220916618</c:v>
                </c:pt>
                <c:pt idx="331">
                  <c:v>0.032403064333534896</c:v>
                </c:pt>
                <c:pt idx="332">
                  <c:v>0.032311426351098474</c:v>
                </c:pt>
                <c:pt idx="333">
                  <c:v>0.03222004752686199</c:v>
                </c:pt>
                <c:pt idx="334">
                  <c:v>0.03212892712790912</c:v>
                </c:pt>
                <c:pt idx="335">
                  <c:v>0.03203806442339629</c:v>
                </c:pt>
                <c:pt idx="336">
                  <c:v>0.031947458684546785</c:v>
                </c:pt>
                <c:pt idx="337">
                  <c:v>0.03185710918464492</c:v>
                </c:pt>
                <c:pt idx="338">
                  <c:v>0.031767015199030225</c:v>
                </c:pt>
                <c:pt idx="339">
                  <c:v>0.031677176005091595</c:v>
                </c:pt>
                <c:pt idx="340">
                  <c:v>0.03158759088226154</c:v>
                </c:pt>
                <c:pt idx="341">
                  <c:v>0.03149825911201036</c:v>
                </c:pt>
                <c:pt idx="342">
                  <c:v>0.03140917997784042</c:v>
                </c:pt>
                <c:pt idx="343">
                  <c:v>0.03132035276528038</c:v>
                </c:pt>
                <c:pt idx="344">
                  <c:v>0.03123177676187946</c:v>
                </c:pt>
                <c:pt idx="345">
                  <c:v>0.031143451257201766</c:v>
                </c:pt>
                <c:pt idx="346">
                  <c:v>0.031055375542820545</c:v>
                </c:pt>
                <c:pt idx="347">
                  <c:v>0.030967548912312508</c:v>
                </c:pt>
                <c:pt idx="348">
                  <c:v>0.030879970661252205</c:v>
                </c:pt>
                <c:pt idx="349">
                  <c:v>0.030792640087206335</c:v>
                </c:pt>
                <c:pt idx="350">
                  <c:v>0.03070555648972811</c:v>
                </c:pt>
                <c:pt idx="351">
                  <c:v>0.030618719170351687</c:v>
                </c:pt>
                <c:pt idx="352">
                  <c:v>0.030532127432586487</c:v>
                </c:pt>
                <c:pt idx="353">
                  <c:v>0.030445780581911674</c:v>
                </c:pt>
                <c:pt idx="354">
                  <c:v>0.030359677925770573</c:v>
                </c:pt>
                <c:pt idx="355">
                  <c:v>0.03027381877356509</c:v>
                </c:pt>
                <c:pt idx="356">
                  <c:v>0.030188202436650186</c:v>
                </c:pt>
                <c:pt idx="357">
                  <c:v>0.030102828228328354</c:v>
                </c:pt>
                <c:pt idx="358">
                  <c:v>0.030017695463844134</c:v>
                </c:pt>
                <c:pt idx="359">
                  <c:v>0.029932803460378556</c:v>
                </c:pt>
                <c:pt idx="360">
                  <c:v>0.029848151537043757</c:v>
                </c:pt>
                <c:pt idx="361">
                  <c:v>0.02976373901487744</c:v>
                </c:pt>
                <c:pt idx="362">
                  <c:v>0.029679565216837456</c:v>
                </c:pt>
                <c:pt idx="363">
                  <c:v>0.02959562946779639</c:v>
                </c:pt>
                <c:pt idx="364">
                  <c:v>0.029511931094536124</c:v>
                </c:pt>
                <c:pt idx="365">
                  <c:v>0.02942846942574244</c:v>
                </c:pt>
                <c:pt idx="366">
                  <c:v>0.029345243791999646</c:v>
                </c:pt>
                <c:pt idx="367">
                  <c:v>0.029262253525785206</c:v>
                </c:pt>
                <c:pt idx="368">
                  <c:v>0.029179497961464372</c:v>
                </c:pt>
                <c:pt idx="369">
                  <c:v>0.02909697643528486</c:v>
                </c:pt>
                <c:pt idx="370">
                  <c:v>0.029014688285371522</c:v>
                </c:pt>
                <c:pt idx="371">
                  <c:v>0.028932632851721027</c:v>
                </c:pt>
                <c:pt idx="372">
                  <c:v>0.028850809476196584</c:v>
                </c:pt>
                <c:pt idx="373">
                  <c:v>0.028769217502522666</c:v>
                </c:pt>
                <c:pt idx="374">
                  <c:v>0.02868785627627971</c:v>
                </c:pt>
                <c:pt idx="375">
                  <c:v>0.028606725144898915</c:v>
                </c:pt>
                <c:pt idx="376">
                  <c:v>0.028525823457656994</c:v>
                </c:pt>
                <c:pt idx="377">
                  <c:v>0.028445150565670915</c:v>
                </c:pt>
                <c:pt idx="378">
                  <c:v>0.02836470582189276</c:v>
                </c:pt>
                <c:pt idx="379">
                  <c:v>0.028284488581104498</c:v>
                </c:pt>
                <c:pt idx="380">
                  <c:v>0.028204498199912807</c:v>
                </c:pt>
                <c:pt idx="381">
                  <c:v>0.028124734036743926</c:v>
                </c:pt>
                <c:pt idx="382">
                  <c:v>0.02804519545183853</c:v>
                </c:pt>
                <c:pt idx="383">
                  <c:v>0.02796588180724653</c:v>
                </c:pt>
                <c:pt idx="384">
                  <c:v>0.027886792466822047</c:v>
                </c:pt>
                <c:pt idx="385">
                  <c:v>0.027807926796218234</c:v>
                </c:pt>
                <c:pt idx="386">
                  <c:v>0.027729284162882232</c:v>
                </c:pt>
                <c:pt idx="387">
                  <c:v>0.027650863936050075</c:v>
                </c:pt>
                <c:pt idx="388">
                  <c:v>0.027572665486741657</c:v>
                </c:pt>
                <c:pt idx="389">
                  <c:v>0.02749468818775563</c:v>
                </c:pt>
                <c:pt idx="390">
                  <c:v>0.027416931413664455</c:v>
                </c:pt>
                <c:pt idx="391">
                  <c:v>0.027339394540809334</c:v>
                </c:pt>
                <c:pt idx="392">
                  <c:v>0.027262076947295183</c:v>
                </c:pt>
                <c:pt idx="393">
                  <c:v>0.027184978012985715</c:v>
                </c:pt>
                <c:pt idx="394">
                  <c:v>0.027108097119498426</c:v>
                </c:pt>
                <c:pt idx="395">
                  <c:v>0.027031433650199613</c:v>
                </c:pt>
                <c:pt idx="396">
                  <c:v>0.026954986990199475</c:v>
                </c:pt>
                <c:pt idx="397">
                  <c:v>0.026878756526347164</c:v>
                </c:pt>
                <c:pt idx="398">
                  <c:v>0.026802741647225837</c:v>
                </c:pt>
                <c:pt idx="399">
                  <c:v>0.026726941743147797</c:v>
                </c:pt>
                <c:pt idx="400">
                  <c:v>0.02665135620614959</c:v>
                </c:pt>
                <c:pt idx="401">
                  <c:v>0.026575984429987105</c:v>
                </c:pt>
                <c:pt idx="402">
                  <c:v>0.02650082581013073</c:v>
                </c:pt>
                <c:pt idx="403">
                  <c:v>0.02642587974376052</c:v>
                </c:pt>
                <c:pt idx="404">
                  <c:v>0.026351145629761322</c:v>
                </c:pt>
                <c:pt idx="405">
                  <c:v>0.026276622868717993</c:v>
                </c:pt>
                <c:pt idx="406">
                  <c:v>0.026202310862910572</c:v>
                </c:pt>
                <c:pt idx="407">
                  <c:v>0.026128209016309478</c:v>
                </c:pt>
                <c:pt idx="408">
                  <c:v>0.02605431673457075</c:v>
                </c:pt>
                <c:pt idx="409">
                  <c:v>0.025980633425031274</c:v>
                </c:pt>
                <c:pt idx="410">
                  <c:v>0.02590715849670401</c:v>
                </c:pt>
                <c:pt idx="411">
                  <c:v>0.025833891360273288</c:v>
                </c:pt>
                <c:pt idx="412">
                  <c:v>0.025760831428090058</c:v>
                </c:pt>
                <c:pt idx="413">
                  <c:v>0.02568797811416716</c:v>
                </c:pt>
                <c:pt idx="414">
                  <c:v>0.02561533083417466</c:v>
                </c:pt>
                <c:pt idx="415">
                  <c:v>0.025542889005435155</c:v>
                </c:pt>
                <c:pt idx="416">
                  <c:v>0.02547065204691907</c:v>
                </c:pt>
                <c:pt idx="417">
                  <c:v>0.02539861937924004</c:v>
                </c:pt>
                <c:pt idx="418">
                  <c:v>0.025326790424650237</c:v>
                </c:pt>
                <c:pt idx="419">
                  <c:v>0.025255164607035727</c:v>
                </c:pt>
                <c:pt idx="420">
                  <c:v>0.02518374135191188</c:v>
                </c:pt>
                <c:pt idx="421">
                  <c:v>0.02511252008641875</c:v>
                </c:pt>
                <c:pt idx="422">
                  <c:v>0.02504150023931645</c:v>
                </c:pt>
                <c:pt idx="423">
                  <c:v>0.024970681240980633</c:v>
                </c:pt>
                <c:pt idx="424">
                  <c:v>0.024900062523397857</c:v>
                </c:pt>
                <c:pt idx="425">
                  <c:v>0.024829643520161072</c:v>
                </c:pt>
                <c:pt idx="426">
                  <c:v>0.024759423666465063</c:v>
                </c:pt>
                <c:pt idx="427">
                  <c:v>0.024689402399101928</c:v>
                </c:pt>
                <c:pt idx="428">
                  <c:v>0.02461957915645654</c:v>
                </c:pt>
                <c:pt idx="429">
                  <c:v>0.02454995337850206</c:v>
                </c:pt>
                <c:pt idx="430">
                  <c:v>0.024480524506795453</c:v>
                </c:pt>
                <c:pt idx="431">
                  <c:v>0.024411291984472974</c:v>
                </c:pt>
                <c:pt idx="432">
                  <c:v>0.02434225525624575</c:v>
                </c:pt>
                <c:pt idx="433">
                  <c:v>0.024273413768395296</c:v>
                </c:pt>
                <c:pt idx="434">
                  <c:v>0.024204766968769057</c:v>
                </c:pt>
                <c:pt idx="435">
                  <c:v>0.02413631430677603</c:v>
                </c:pt>
                <c:pt idx="436">
                  <c:v>0.02406805523338231</c:v>
                </c:pt>
                <c:pt idx="437">
                  <c:v>0.02399998920110669</c:v>
                </c:pt>
                <c:pt idx="438">
                  <c:v>0.023932115664016273</c:v>
                </c:pt>
                <c:pt idx="439">
                  <c:v>0.02386443407772211</c:v>
                </c:pt>
                <c:pt idx="440">
                  <c:v>0.023796943899374808</c:v>
                </c:pt>
                <c:pt idx="441">
                  <c:v>0.02372964458766019</c:v>
                </c:pt>
                <c:pt idx="442">
                  <c:v>0.023662535602794955</c:v>
                </c:pt>
                <c:pt idx="443">
                  <c:v>0.023595616406522336</c:v>
                </c:pt>
                <c:pt idx="444">
                  <c:v>0.0235288864621078</c:v>
                </c:pt>
                <c:pt idx="445">
                  <c:v>0.023462345234334735</c:v>
                </c:pt>
                <c:pt idx="446">
                  <c:v>0.023395992189500142</c:v>
                </c:pt>
                <c:pt idx="447">
                  <c:v>0.023329826795410385</c:v>
                </c:pt>
                <c:pt idx="448">
                  <c:v>0.023263848521376907</c:v>
                </c:pt>
                <c:pt idx="449">
                  <c:v>0.023198056838211956</c:v>
                </c:pt>
                <c:pt idx="450">
                  <c:v>0.02313245121822437</c:v>
                </c:pt>
                <c:pt idx="451">
                  <c:v>0.023067031135215337</c:v>
                </c:pt>
                <c:pt idx="452">
                  <c:v>0.023001796064474153</c:v>
                </c:pt>
                <c:pt idx="453">
                  <c:v>0.022936745482774044</c:v>
                </c:pt>
                <c:pt idx="454">
                  <c:v>0.022871878868367963</c:v>
                </c:pt>
                <c:pt idx="455">
                  <c:v>0.022807195700984367</c:v>
                </c:pt>
                <c:pt idx="456">
                  <c:v>0.022742695461823104</c:v>
                </c:pt>
                <c:pt idx="457">
                  <c:v>0.02267837763355121</c:v>
                </c:pt>
                <c:pt idx="458">
                  <c:v>0.02261424170029878</c:v>
                </c:pt>
                <c:pt idx="459">
                  <c:v>0.02255028714765481</c:v>
                </c:pt>
                <c:pt idx="460">
                  <c:v>0.022486513462663102</c:v>
                </c:pt>
                <c:pt idx="461">
                  <c:v>0.022422920133818112</c:v>
                </c:pt>
                <c:pt idx="462">
                  <c:v>0.02235950665106088</c:v>
                </c:pt>
                <c:pt idx="463">
                  <c:v>0.022296272505774928</c:v>
                </c:pt>
                <c:pt idx="464">
                  <c:v>0.02223321719078216</c:v>
                </c:pt>
                <c:pt idx="465">
                  <c:v>0.02217034020033884</c:v>
                </c:pt>
                <c:pt idx="466">
                  <c:v>0.022107641030131492</c:v>
                </c:pt>
                <c:pt idx="467">
                  <c:v>0.022045119177272858</c:v>
                </c:pt>
                <c:pt idx="468">
                  <c:v>0.02198277414029792</c:v>
                </c:pt>
                <c:pt idx="469">
                  <c:v>0.02192060541915979</c:v>
                </c:pt>
                <c:pt idx="470">
                  <c:v>0.021858612515225768</c:v>
                </c:pt>
                <c:pt idx="471">
                  <c:v>0.021796794931273327</c:v>
                </c:pt>
                <c:pt idx="472">
                  <c:v>0.021735152171486097</c:v>
                </c:pt>
                <c:pt idx="473">
                  <c:v>0.02167368374144992</c:v>
                </c:pt>
                <c:pt idx="474">
                  <c:v>0.021612389148148878</c:v>
                </c:pt>
                <c:pt idx="475">
                  <c:v>0.02155126789996133</c:v>
                </c:pt>
                <c:pt idx="476">
                  <c:v>0.021490319506655968</c:v>
                </c:pt>
                <c:pt idx="477">
                  <c:v>0.021429543479387893</c:v>
                </c:pt>
                <c:pt idx="478">
                  <c:v>0.021368939330694708</c:v>
                </c:pt>
                <c:pt idx="479">
                  <c:v>0.021308506574492552</c:v>
                </c:pt>
                <c:pt idx="480">
                  <c:v>0.021248244726072285</c:v>
                </c:pt>
                <c:pt idx="481">
                  <c:v>0.02118815330209553</c:v>
                </c:pt>
                <c:pt idx="482">
                  <c:v>0.021128231820590825</c:v>
                </c:pt>
                <c:pt idx="483">
                  <c:v>0.02106847980094977</c:v>
                </c:pt>
                <c:pt idx="484">
                  <c:v>0.021008896763923136</c:v>
                </c:pt>
                <c:pt idx="485">
                  <c:v>0.020949482231617047</c:v>
                </c:pt>
                <c:pt idx="486">
                  <c:v>0.02089023572748916</c:v>
                </c:pt>
                <c:pt idx="487">
                  <c:v>0.020831156776344804</c:v>
                </c:pt>
                <c:pt idx="488">
                  <c:v>0.020772244904333197</c:v>
                </c:pt>
                <c:pt idx="489">
                  <c:v>0.020713499638943648</c:v>
                </c:pt>
                <c:pt idx="490">
                  <c:v>0.020654920509001733</c:v>
                </c:pt>
                <c:pt idx="491">
                  <c:v>0.020596507044665563</c:v>
                </c:pt>
                <c:pt idx="492">
                  <c:v>0.020538258777421988</c:v>
                </c:pt>
                <c:pt idx="493">
                  <c:v>0.020480175240082825</c:v>
                </c:pt>
                <c:pt idx="494">
                  <c:v>0.02042225596678116</c:v>
                </c:pt>
                <c:pt idx="495">
                  <c:v>0.02036450049296756</c:v>
                </c:pt>
                <c:pt idx="496">
                  <c:v>0.02030690835540637</c:v>
                </c:pt>
                <c:pt idx="497">
                  <c:v>0.020249479092172</c:v>
                </c:pt>
                <c:pt idx="498">
                  <c:v>0.020192212242645224</c:v>
                </c:pt>
                <c:pt idx="499">
                  <c:v>0.020135107347509455</c:v>
                </c:pt>
                <c:pt idx="500">
                  <c:v>0.020078163948747105</c:v>
                </c:pt>
                <c:pt idx="501">
                  <c:v>0.020021381589635887</c:v>
                </c:pt>
                <c:pt idx="502">
                  <c:v>0.019964759814745135</c:v>
                </c:pt>
                <c:pt idx="503">
                  <c:v>0.01990829816993219</c:v>
                </c:pt>
                <c:pt idx="504">
                  <c:v>0.01985199620233874</c:v>
                </c:pt>
                <c:pt idx="505">
                  <c:v>0.01979585346038717</c:v>
                </c:pt>
                <c:pt idx="506">
                  <c:v>0.019739869493776964</c:v>
                </c:pt>
                <c:pt idx="507">
                  <c:v>0.019684043853481093</c:v>
                </c:pt>
                <c:pt idx="508">
                  <c:v>0.019628376091742394</c:v>
                </c:pt>
                <c:pt idx="509">
                  <c:v>0.019572865762069992</c:v>
                </c:pt>
                <c:pt idx="510">
                  <c:v>0.019517512419235727</c:v>
                </c:pt>
                <c:pt idx="511">
                  <c:v>0.01946231561927056</c:v>
                </c:pt>
                <c:pt idx="512">
                  <c:v>0.019407274919461034</c:v>
                </c:pt>
                <c:pt idx="513">
                  <c:v>0.01935238987834572</c:v>
                </c:pt>
                <c:pt idx="514">
                  <c:v>0.019297660055711652</c:v>
                </c:pt>
                <c:pt idx="515">
                  <c:v>0.019243085012590835</c:v>
                </c:pt>
                <c:pt idx="516">
                  <c:v>0.019188664311256695</c:v>
                </c:pt>
                <c:pt idx="517">
                  <c:v>0.019134397515220572</c:v>
                </c:pt>
                <c:pt idx="518">
                  <c:v>0.01908028418922823</c:v>
                </c:pt>
                <c:pt idx="519">
                  <c:v>0.019026323899256375</c:v>
                </c:pt>
                <c:pt idx="520">
                  <c:v>0.018972516212509127</c:v>
                </c:pt>
                <c:pt idx="521">
                  <c:v>0.018918860697414608</c:v>
                </c:pt>
                <c:pt idx="522">
                  <c:v>0.01886535692362145</c:v>
                </c:pt>
                <c:pt idx="523">
                  <c:v>0.01881200446199533</c:v>
                </c:pt>
                <c:pt idx="524">
                  <c:v>0.01875880288461556</c:v>
                </c:pt>
                <c:pt idx="525">
                  <c:v>0.018705751764771638</c:v>
                </c:pt>
                <c:pt idx="526">
                  <c:v>0.018652850676959824</c:v>
                </c:pt>
                <c:pt idx="527">
                  <c:v>0.018600099196879733</c:v>
                </c:pt>
                <c:pt idx="528">
                  <c:v>0.018547496901430927</c:v>
                </c:pt>
                <c:pt idx="529">
                  <c:v>0.01849504336870952</c:v>
                </c:pt>
                <c:pt idx="530">
                  <c:v>0.018508020239340506</c:v>
                </c:pt>
                <c:pt idx="531">
                  <c:v>0.01849793829593351</c:v>
                </c:pt>
                <c:pt idx="532">
                  <c:v>0.01848785635252651</c:v>
                </c:pt>
                <c:pt idx="533">
                  <c:v>0.01847777440911951</c:v>
                </c:pt>
                <c:pt idx="534">
                  <c:v>0.01846769246571251</c:v>
                </c:pt>
                <c:pt idx="535">
                  <c:v>0.01845761052230551</c:v>
                </c:pt>
                <c:pt idx="536">
                  <c:v>0.01844752857889851</c:v>
                </c:pt>
                <c:pt idx="537">
                  <c:v>0.018437446635491513</c:v>
                </c:pt>
                <c:pt idx="538">
                  <c:v>0.018427364692084513</c:v>
                </c:pt>
                <c:pt idx="539">
                  <c:v>0.018417282748677516</c:v>
                </c:pt>
                <c:pt idx="540">
                  <c:v>0.018407200805270515</c:v>
                </c:pt>
                <c:pt idx="541">
                  <c:v>0.018397118861863515</c:v>
                </c:pt>
                <c:pt idx="542">
                  <c:v>0.018387036918456515</c:v>
                </c:pt>
                <c:pt idx="543">
                  <c:v>0.018376954975049518</c:v>
                </c:pt>
                <c:pt idx="544">
                  <c:v>0.018366873031642517</c:v>
                </c:pt>
                <c:pt idx="545">
                  <c:v>0.01835679108823552</c:v>
                </c:pt>
                <c:pt idx="546">
                  <c:v>0.01834670914482852</c:v>
                </c:pt>
                <c:pt idx="547">
                  <c:v>0.01833662720142152</c:v>
                </c:pt>
                <c:pt idx="548">
                  <c:v>0.01832654525801452</c:v>
                </c:pt>
                <c:pt idx="549">
                  <c:v>0.018316463314607522</c:v>
                </c:pt>
                <c:pt idx="550">
                  <c:v>0.018306381371200522</c:v>
                </c:pt>
                <c:pt idx="551">
                  <c:v>0.018296299427793525</c:v>
                </c:pt>
                <c:pt idx="552">
                  <c:v>0.018286217484386524</c:v>
                </c:pt>
                <c:pt idx="553">
                  <c:v>0.018276135540979524</c:v>
                </c:pt>
                <c:pt idx="554">
                  <c:v>0.018266053597572524</c:v>
                </c:pt>
                <c:pt idx="555">
                  <c:v>0.018255971654165527</c:v>
                </c:pt>
                <c:pt idx="556">
                  <c:v>0.018245889710758526</c:v>
                </c:pt>
                <c:pt idx="557">
                  <c:v>0.018235807767351526</c:v>
                </c:pt>
                <c:pt idx="558">
                  <c:v>0.01822572582394453</c:v>
                </c:pt>
                <c:pt idx="559">
                  <c:v>0.01821564388053753</c:v>
                </c:pt>
                <c:pt idx="560">
                  <c:v>0.018205561937130528</c:v>
                </c:pt>
                <c:pt idx="561">
                  <c:v>0.01819547999372353</c:v>
                </c:pt>
                <c:pt idx="562">
                  <c:v>0.01818539805031653</c:v>
                </c:pt>
                <c:pt idx="563">
                  <c:v>0.01817531610690953</c:v>
                </c:pt>
                <c:pt idx="564">
                  <c:v>0.018165234163502533</c:v>
                </c:pt>
                <c:pt idx="565">
                  <c:v>0.018155152220095533</c:v>
                </c:pt>
                <c:pt idx="566">
                  <c:v>0.018145070276688532</c:v>
                </c:pt>
                <c:pt idx="567">
                  <c:v>0.018134988333281536</c:v>
                </c:pt>
                <c:pt idx="568">
                  <c:v>0.018124906389874535</c:v>
                </c:pt>
                <c:pt idx="569">
                  <c:v>0.018114824446467535</c:v>
                </c:pt>
                <c:pt idx="570">
                  <c:v>0.018104742503060538</c:v>
                </c:pt>
                <c:pt idx="571">
                  <c:v>0.018094660559653537</c:v>
                </c:pt>
                <c:pt idx="572">
                  <c:v>0.018084578616246537</c:v>
                </c:pt>
                <c:pt idx="573">
                  <c:v>0.018074496672839536</c:v>
                </c:pt>
                <c:pt idx="574">
                  <c:v>0.01806441472943254</c:v>
                </c:pt>
                <c:pt idx="575">
                  <c:v>0.01805433278602554</c:v>
                </c:pt>
                <c:pt idx="576">
                  <c:v>0.018044250842618542</c:v>
                </c:pt>
                <c:pt idx="577">
                  <c:v>0.018034168899211542</c:v>
                </c:pt>
                <c:pt idx="578">
                  <c:v>0.01802408695580454</c:v>
                </c:pt>
                <c:pt idx="579">
                  <c:v>0.01801400501239754</c:v>
                </c:pt>
                <c:pt idx="580">
                  <c:v>0.018003923068990544</c:v>
                </c:pt>
                <c:pt idx="581">
                  <c:v>0.017993841125583547</c:v>
                </c:pt>
                <c:pt idx="582">
                  <c:v>0.017983759182176547</c:v>
                </c:pt>
                <c:pt idx="583">
                  <c:v>0.017973677238769546</c:v>
                </c:pt>
                <c:pt idx="584">
                  <c:v>0.01796359529536255</c:v>
                </c:pt>
                <c:pt idx="585">
                  <c:v>0.017953513351955552</c:v>
                </c:pt>
                <c:pt idx="586">
                  <c:v>0.017943431408548552</c:v>
                </c:pt>
                <c:pt idx="587">
                  <c:v>0.01793334946514155</c:v>
                </c:pt>
                <c:pt idx="588">
                  <c:v>0.017923267521734555</c:v>
                </c:pt>
                <c:pt idx="589">
                  <c:v>0.017913185578327558</c:v>
                </c:pt>
                <c:pt idx="590">
                  <c:v>0.017903103634920557</c:v>
                </c:pt>
                <c:pt idx="591">
                  <c:v>0.017893021691513557</c:v>
                </c:pt>
                <c:pt idx="592">
                  <c:v>0.01788293974810656</c:v>
                </c:pt>
                <c:pt idx="593">
                  <c:v>0.017872857804699563</c:v>
                </c:pt>
                <c:pt idx="594">
                  <c:v>0.017862775861292562</c:v>
                </c:pt>
                <c:pt idx="595">
                  <c:v>0.017852693917885566</c:v>
                </c:pt>
                <c:pt idx="596">
                  <c:v>0.017842611974478565</c:v>
                </c:pt>
                <c:pt idx="597">
                  <c:v>0.017832530031071568</c:v>
                </c:pt>
                <c:pt idx="598">
                  <c:v>0.017822448087664568</c:v>
                </c:pt>
                <c:pt idx="599">
                  <c:v>0.01781236614425757</c:v>
                </c:pt>
                <c:pt idx="600">
                  <c:v>0.01780228420085057</c:v>
                </c:pt>
              </c:numCache>
            </c:numRef>
          </c:yVal>
          <c:smooth val="1"/>
        </c:ser>
        <c:ser>
          <c:idx val="1"/>
          <c:order val="1"/>
          <c:tx>
            <c:v>Impluse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Calculator!$V$21:$V$621</c:f>
              <c:numCache>
                <c:ptCount val="601"/>
                <c:pt idx="1">
                  <c:v>0.0005692875276915043</c:v>
                </c:pt>
                <c:pt idx="2">
                  <c:v>0.0011369650730700127</c:v>
                </c:pt>
                <c:pt idx="3">
                  <c:v>0.0017030371892706668</c:v>
                </c:pt>
                <c:pt idx="4">
                  <c:v>0.002267508416552045</c:v>
                </c:pt>
                <c:pt idx="5">
                  <c:v>0.002830383282332578</c:v>
                </c:pt>
                <c:pt idx="6">
                  <c:v>0.0033916663012268605</c:v>
                </c:pt>
                <c:pt idx="7">
                  <c:v>0.003951361975081864</c:v>
                </c:pt>
                <c:pt idx="8">
                  <c:v>0.00450947479301304</c:v>
                </c:pt>
                <c:pt idx="9">
                  <c:v>0.005066009231440332</c:v>
                </c:pt>
                <c:pt idx="10">
                  <c:v>0.005620969754124072</c:v>
                </c:pt>
                <c:pt idx="11">
                  <c:v>0.006174360812200789</c:v>
                </c:pt>
                <c:pt idx="12">
                  <c:v>0.006726186844218904</c:v>
                </c:pt>
                <c:pt idx="13">
                  <c:v>0.007276452276174337</c:v>
                </c:pt>
                <c:pt idx="14">
                  <c:v>0.007825161521546</c:v>
                </c:pt>
                <c:pt idx="15">
                  <c:v>0.008372318981331197</c:v>
                </c:pt>
                <c:pt idx="16">
                  <c:v>0.008917929044080928</c:v>
                </c:pt>
                <c:pt idx="17">
                  <c:v>0.00946199608593508</c:v>
                </c:pt>
                <c:pt idx="18">
                  <c:v>0.010004524470657536</c:v>
                </c:pt>
                <c:pt idx="19">
                  <c:v>0.010545518549671163</c:v>
                </c:pt>
                <c:pt idx="20">
                  <c:v>0.011084982662092725</c:v>
                </c:pt>
                <c:pt idx="21">
                  <c:v>0.011622921134767678</c:v>
                </c:pt>
                <c:pt idx="22">
                  <c:v>0.012159338282304876</c:v>
                </c:pt>
                <c:pt idx="23">
                  <c:v>0.012694238407111182</c:v>
                </c:pt>
                <c:pt idx="24">
                  <c:v>0.013227625799425964</c:v>
                </c:pt>
                <c:pt idx="25">
                  <c:v>0.01375950473735552</c:v>
                </c:pt>
                <c:pt idx="26">
                  <c:v>0.014289879486907376</c:v>
                </c:pt>
                <c:pt idx="27">
                  <c:v>0.014818754302024516</c:v>
                </c:pt>
                <c:pt idx="28">
                  <c:v>0.015346133424619497</c:v>
                </c:pt>
                <c:pt idx="29">
                  <c:v>0.015872021084608466</c:v>
                </c:pt>
                <c:pt idx="30">
                  <c:v>0.01639642149994509</c:v>
                </c:pt>
                <c:pt idx="31">
                  <c:v>0.01691933887665439</c:v>
                </c:pt>
                <c:pt idx="32">
                  <c:v>0.017440777408866476</c:v>
                </c:pt>
                <c:pt idx="33">
                  <c:v>0.017960741278850178</c:v>
                </c:pt>
                <c:pt idx="34">
                  <c:v>0.018479234657046602</c:v>
                </c:pt>
                <c:pt idx="35">
                  <c:v>0.01899626170210257</c:v>
                </c:pt>
                <c:pt idx="36">
                  <c:v>0.019511826560903982</c:v>
                </c:pt>
                <c:pt idx="37">
                  <c:v>0.020025933368609073</c:v>
                </c:pt>
                <c:pt idx="38">
                  <c:v>0.02053858624868158</c:v>
                </c:pt>
                <c:pt idx="39">
                  <c:v>0.021049789312923815</c:v>
                </c:pt>
                <c:pt idx="40">
                  <c:v>0.021559546661509645</c:v>
                </c:pt>
                <c:pt idx="41">
                  <c:v>0.02206786238301738</c:v>
                </c:pt>
                <c:pt idx="42">
                  <c:v>0.02257474055446256</c:v>
                </c:pt>
                <c:pt idx="43">
                  <c:v>0.023080185241330656</c:v>
                </c:pt>
                <c:pt idx="44">
                  <c:v>0.02358420049760969</c:v>
                </c:pt>
                <c:pt idx="45">
                  <c:v>0.02408679036582273</c:v>
                </c:pt>
                <c:pt idx="46">
                  <c:v>0.02458795887706033</c:v>
                </c:pt>
                <c:pt idx="47">
                  <c:v>0.025087710051012863</c:v>
                </c:pt>
                <c:pt idx="48">
                  <c:v>0.025586047896002745</c:v>
                </c:pt>
                <c:pt idx="49">
                  <c:v>0.026082976409016596</c:v>
                </c:pt>
                <c:pt idx="50">
                  <c:v>0.0265784995757373</c:v>
                </c:pt>
                <c:pt idx="51">
                  <c:v>0.02707262137057597</c:v>
                </c:pt>
                <c:pt idx="52">
                  <c:v>0.027565345756703823</c:v>
                </c:pt>
                <c:pt idx="53">
                  <c:v>0.028056676686083967</c:v>
                </c:pt>
                <c:pt idx="54">
                  <c:v>0.028546618099503103</c:v>
                </c:pt>
                <c:pt idx="55">
                  <c:v>0.02903517392660313</c:v>
                </c:pt>
                <c:pt idx="56">
                  <c:v>0.02952234808591266</c:v>
                </c:pt>
                <c:pt idx="57">
                  <c:v>0.030008144484878454</c:v>
                </c:pt>
                <c:pt idx="58">
                  <c:v>0.030492567019896756</c:v>
                </c:pt>
                <c:pt idx="59">
                  <c:v>0.030975619576344548</c:v>
                </c:pt>
                <c:pt idx="60">
                  <c:v>0.03145730602861071</c:v>
                </c:pt>
                <c:pt idx="61">
                  <c:v>0.0319376302401271</c:v>
                </c:pt>
                <c:pt idx="62">
                  <c:v>0.03241659606339954</c:v>
                </c:pt>
                <c:pt idx="63">
                  <c:v>0.03289420734003871</c:v>
                </c:pt>
                <c:pt idx="64">
                  <c:v>0.03337046790079096</c:v>
                </c:pt>
                <c:pt idx="65">
                  <c:v>0.033845381565569044</c:v>
                </c:pt>
                <c:pt idx="66">
                  <c:v>0.03431895214348276</c:v>
                </c:pt>
                <c:pt idx="67">
                  <c:v>0.03479118343286949</c:v>
                </c:pt>
                <c:pt idx="68">
                  <c:v>0.035262079221324655</c:v>
                </c:pt>
                <c:pt idx="69">
                  <c:v>0.03573164328573213</c:v>
                </c:pt>
                <c:pt idx="70">
                  <c:v>0.036199879392294514</c:v>
                </c:pt>
                <c:pt idx="71">
                  <c:v>0.03666679129656332</c:v>
                </c:pt>
                <c:pt idx="72">
                  <c:v>0.03713238274346913</c:v>
                </c:pt>
                <c:pt idx="73">
                  <c:v>0.03759665746735162</c:v>
                </c:pt>
                <c:pt idx="74">
                  <c:v>0.03805961919198951</c:v>
                </c:pt>
                <c:pt idx="75">
                  <c:v>0.03852127163063042</c:v>
                </c:pt>
                <c:pt idx="76">
                  <c:v>0.038981618486020664</c:v>
                </c:pt>
                <c:pt idx="77">
                  <c:v>0.03944066345043496</c:v>
                </c:pt>
                <c:pt idx="78">
                  <c:v>0.03989841020570603</c:v>
                </c:pt>
                <c:pt idx="79">
                  <c:v>0.04035486242325412</c:v>
                </c:pt>
                <c:pt idx="80">
                  <c:v>0.040810023764116465</c:v>
                </c:pt>
                <c:pt idx="81">
                  <c:v>0.041263897878976656</c:v>
                </c:pt>
                <c:pt idx="82">
                  <c:v>0.041716488408193905</c:v>
                </c:pt>
                <c:pt idx="83">
                  <c:v>0.04216779898183225</c:v>
                </c:pt>
                <c:pt idx="84">
                  <c:v>0.04261783321968967</c:v>
                </c:pt>
                <c:pt idx="85">
                  <c:v>0.043066594731327124</c:v>
                </c:pt>
                <c:pt idx="86">
                  <c:v>0.04351408711609749</c:v>
                </c:pt>
                <c:pt idx="87">
                  <c:v>0.04396031396317445</c:v>
                </c:pt>
                <c:pt idx="88">
                  <c:v>0.04440527885158126</c:v>
                </c:pt>
                <c:pt idx="89">
                  <c:v>0.04484898535021947</c:v>
                </c:pt>
                <c:pt idx="90">
                  <c:v>0.04529143701789754</c:v>
                </c:pt>
                <c:pt idx="91">
                  <c:v>0.04573263740335939</c:v>
                </c:pt>
                <c:pt idx="92">
                  <c:v>0.04617259004531285</c:v>
                </c:pt>
                <c:pt idx="93">
                  <c:v>0.046611298472458075</c:v>
                </c:pt>
                <c:pt idx="94">
                  <c:v>0.04704876620351581</c:v>
                </c:pt>
                <c:pt idx="95">
                  <c:v>0.04748499674725562</c:v>
                </c:pt>
                <c:pt idx="96">
                  <c:v>0.04791999360252406</c:v>
                </c:pt>
                <c:pt idx="97">
                  <c:v>0.048353760258272704</c:v>
                </c:pt>
                <c:pt idx="98">
                  <c:v>0.04878630019358615</c:v>
                </c:pt>
                <c:pt idx="99">
                  <c:v>0.04921761687770992</c:v>
                </c:pt>
                <c:pt idx="100">
                  <c:v>0.04964771377007826</c:v>
                </c:pt>
                <c:pt idx="101">
                  <c:v>0.05007659432034195</c:v>
                </c:pt>
                <c:pt idx="102">
                  <c:v>0.0505042619683959</c:v>
                </c:pt>
                <c:pt idx="103">
                  <c:v>0.05093072014440679</c:v>
                </c:pt>
                <c:pt idx="104">
                  <c:v>0.051355972268840554</c:v>
                </c:pt>
                <c:pt idx="105">
                  <c:v>0.05178002175248983</c:v>
                </c:pt>
                <c:pt idx="106">
                  <c:v>0.05220287199650131</c:v>
                </c:pt>
                <c:pt idx="107">
                  <c:v>0.052624526392403025</c:v>
                </c:pt>
                <c:pt idx="108">
                  <c:v>0.05304498832213153</c:v>
                </c:pt>
                <c:pt idx="109">
                  <c:v>0.053464261158059065</c:v>
                </c:pt>
                <c:pt idx="110">
                  <c:v>0.05388234826302056</c:v>
                </c:pt>
                <c:pt idx="111">
                  <c:v>0.054299252990340635</c:v>
                </c:pt>
                <c:pt idx="112">
                  <c:v>0.05471497868386049</c:v>
                </c:pt>
                <c:pt idx="113">
                  <c:v>0.05512952867796474</c:v>
                </c:pt>
                <c:pt idx="114">
                  <c:v>0.05554290629760811</c:v>
                </c:pt>
                <c:pt idx="115">
                  <c:v>0.055955114858342155</c:v>
                </c:pt>
                <c:pt idx="116">
                  <c:v>0.056366157666341836</c:v>
                </c:pt>
                <c:pt idx="117">
                  <c:v>0.05677603801843203</c:v>
                </c:pt>
                <c:pt idx="118">
                  <c:v>0.057184759202113966</c:v>
                </c:pt>
                <c:pt idx="119">
                  <c:v>0.05759232449559163</c:v>
                </c:pt>
                <c:pt idx="120">
                  <c:v>0.05799873716779802</c:v>
                </c:pt>
                <c:pt idx="121">
                  <c:v>0.05840400047842137</c:v>
                </c:pt>
                <c:pt idx="122">
                  <c:v>0.058808117677931315</c:v>
                </c:pt>
                <c:pt idx="123">
                  <c:v>0.05921109200760495</c:v>
                </c:pt>
                <c:pt idx="124">
                  <c:v>0.059612926699552815</c:v>
                </c:pt>
                <c:pt idx="125">
                  <c:v>0.06001362497674484</c:v>
                </c:pt>
                <c:pt idx="126">
                  <c:v>0.060413190053036185</c:v>
                </c:pt>
                <c:pt idx="127">
                  <c:v>0.06081162513319301</c:v>
                </c:pt>
                <c:pt idx="128">
                  <c:v>0.0612089334129182</c:v>
                </c:pt>
                <c:pt idx="129">
                  <c:v>0.06160511807887697</c:v>
                </c:pt>
                <c:pt idx="130">
                  <c:v>0.062000182308722444</c:v>
                </c:pt>
                <c:pt idx="131">
                  <c:v>0.06239412927112114</c:v>
                </c:pt>
                <c:pt idx="132">
                  <c:v>0.06278696212577836</c:v>
                </c:pt>
                <c:pt idx="133">
                  <c:v>0.06317868402346359</c:v>
                </c:pt>
                <c:pt idx="134">
                  <c:v>0.0635692981060357</c:v>
                </c:pt>
                <c:pt idx="135">
                  <c:v>0.0639588075064682</c:v>
                </c:pt>
                <c:pt idx="136">
                  <c:v>0.06434721534887432</c:v>
                </c:pt>
                <c:pt idx="137">
                  <c:v>0.06473452474853211</c:v>
                </c:pt>
                <c:pt idx="138">
                  <c:v>0.06512073881190943</c:v>
                </c:pt>
                <c:pt idx="139">
                  <c:v>0.06550586063668881</c:v>
                </c:pt>
                <c:pt idx="140">
                  <c:v>0.06588989331179236</c:v>
                </c:pt>
                <c:pt idx="141">
                  <c:v>0.06627283991740648</c:v>
                </c:pt>
                <c:pt idx="142">
                  <c:v>0.06665470352500666</c:v>
                </c:pt>
                <c:pt idx="143">
                  <c:v>0.06703548719738199</c:v>
                </c:pt>
                <c:pt idx="144">
                  <c:v>0.06741519398865985</c:v>
                </c:pt>
                <c:pt idx="145">
                  <c:v>0.06779382694433031</c:v>
                </c:pt>
                <c:pt idx="146">
                  <c:v>0.06817138910127062</c:v>
                </c:pt>
                <c:pt idx="147">
                  <c:v>0.06854788348776951</c:v>
                </c:pt>
                <c:pt idx="148">
                  <c:v>0.06892331312355156</c:v>
                </c:pt>
                <c:pt idx="149">
                  <c:v>0.06929768101980133</c:v>
                </c:pt>
                <c:pt idx="150">
                  <c:v>0.06967099017918756</c:v>
                </c:pt>
                <c:pt idx="151">
                  <c:v>0.07004324359588726</c:v>
                </c:pt>
                <c:pt idx="152">
                  <c:v>0.07041444425560972</c:v>
                </c:pt>
                <c:pt idx="153">
                  <c:v>0.07078459513562042</c:v>
                </c:pt>
                <c:pt idx="154">
                  <c:v>0.07115369920476496</c:v>
                </c:pt>
                <c:pt idx="155">
                  <c:v>0.07152175942349284</c:v>
                </c:pt>
                <c:pt idx="156">
                  <c:v>0.07188877874388123</c:v>
                </c:pt>
                <c:pt idx="157">
                  <c:v>0.07225476010965862</c:v>
                </c:pt>
                <c:pt idx="158">
                  <c:v>0.07261970645622844</c:v>
                </c:pt>
                <c:pt idx="159">
                  <c:v>0.07298362071069261</c:v>
                </c:pt>
                <c:pt idx="160">
                  <c:v>0.07334650579187504</c:v>
                </c:pt>
                <c:pt idx="161">
                  <c:v>0.07370836461034498</c:v>
                </c:pt>
                <c:pt idx="162">
                  <c:v>0.07406920006844042</c:v>
                </c:pt>
                <c:pt idx="163">
                  <c:v>0.07442901506029134</c:v>
                </c:pt>
                <c:pt idx="164">
                  <c:v>0.07478781247184293</c:v>
                </c:pt>
                <c:pt idx="165">
                  <c:v>0.07514559518087875</c:v>
                </c:pt>
                <c:pt idx="166">
                  <c:v>0.07550236605704379</c:v>
                </c:pt>
                <c:pt idx="167">
                  <c:v>0.0758581279618675</c:v>
                </c:pt>
                <c:pt idx="168">
                  <c:v>0.07621288374878674</c:v>
                </c:pt>
                <c:pt idx="169">
                  <c:v>0.07656663626316865</c:v>
                </c:pt>
                <c:pt idx="170">
                  <c:v>0.0769193883423335</c:v>
                </c:pt>
                <c:pt idx="171">
                  <c:v>0.07727114281557744</c:v>
                </c:pt>
                <c:pt idx="172">
                  <c:v>0.07762190250419518</c:v>
                </c:pt>
                <c:pt idx="173">
                  <c:v>0.0779716702215026</c:v>
                </c:pt>
                <c:pt idx="174">
                  <c:v>0.07832044877285937</c:v>
                </c:pt>
                <c:pt idx="175">
                  <c:v>0.07866824095569142</c:v>
                </c:pt>
                <c:pt idx="176">
                  <c:v>0.07901504955951334</c:v>
                </c:pt>
                <c:pt idx="177">
                  <c:v>0.07936087736595085</c:v>
                </c:pt>
                <c:pt idx="178">
                  <c:v>0.07970572714876299</c:v>
                </c:pt>
                <c:pt idx="179">
                  <c:v>0.08004960167386446</c:v>
                </c:pt>
                <c:pt idx="180">
                  <c:v>0.08039250369934778</c:v>
                </c:pt>
                <c:pt idx="181">
                  <c:v>0.08073443597550536</c:v>
                </c:pt>
                <c:pt idx="182">
                  <c:v>0.08107540124485167</c:v>
                </c:pt>
                <c:pt idx="183">
                  <c:v>0.08141540224214512</c:v>
                </c:pt>
                <c:pt idx="184">
                  <c:v>0.08175444169441007</c:v>
                </c:pt>
                <c:pt idx="185">
                  <c:v>0.08209252232095865</c:v>
                </c:pt>
                <c:pt idx="186">
                  <c:v>0.08242964683341263</c:v>
                </c:pt>
                <c:pt idx="187">
                  <c:v>0.0827658179357251</c:v>
                </c:pt>
                <c:pt idx="188">
                  <c:v>0.08310103832420224</c:v>
                </c:pt>
                <c:pt idx="189">
                  <c:v>0.08343531068752486</c:v>
                </c:pt>
                <c:pt idx="190">
                  <c:v>0.08376863770677002</c:v>
                </c:pt>
                <c:pt idx="191">
                  <c:v>0.08410102205543253</c:v>
                </c:pt>
                <c:pt idx="192">
                  <c:v>0.08443246639944636</c:v>
                </c:pt>
                <c:pt idx="193">
                  <c:v>0.08476297339720607</c:v>
                </c:pt>
                <c:pt idx="194">
                  <c:v>0.08509254569958807</c:v>
                </c:pt>
                <c:pt idx="195">
                  <c:v>0.08542118594997196</c:v>
                </c:pt>
                <c:pt idx="196">
                  <c:v>0.08574889678426166</c:v>
                </c:pt>
                <c:pt idx="197">
                  <c:v>0.0860756808309066</c:v>
                </c:pt>
                <c:pt idx="198">
                  <c:v>0.08640154071092275</c:v>
                </c:pt>
                <c:pt idx="199">
                  <c:v>0.08672647903791374</c:v>
                </c:pt>
                <c:pt idx="200">
                  <c:v>0.08705049841809169</c:v>
                </c:pt>
                <c:pt idx="201">
                  <c:v>0.08737360145029822</c:v>
                </c:pt>
                <c:pt idx="202">
                  <c:v>0.08769579072602525</c:v>
                </c:pt>
                <c:pt idx="203">
                  <c:v>0.08801706882943579</c:v>
                </c:pt>
                <c:pt idx="204">
                  <c:v>0.08833743833738465</c:v>
                </c:pt>
                <c:pt idx="205">
                  <c:v>0.08865690181943917</c:v>
                </c:pt>
                <c:pt idx="206">
                  <c:v>0.08897546183789974</c:v>
                </c:pt>
                <c:pt idx="207">
                  <c:v>0.08929312094782042</c:v>
                </c:pt>
                <c:pt idx="208">
                  <c:v>0.08960988169702941</c:v>
                </c:pt>
                <c:pt idx="209">
                  <c:v>0.08992574662614948</c:v>
                </c:pt>
                <c:pt idx="210">
                  <c:v>0.09024071826861836</c:v>
                </c:pt>
                <c:pt idx="211">
                  <c:v>0.09055479915070903</c:v>
                </c:pt>
                <c:pt idx="212">
                  <c:v>0.09086799179155004</c:v>
                </c:pt>
                <c:pt idx="213">
                  <c:v>0.09118029870314566</c:v>
                </c:pt>
                <c:pt idx="214">
                  <c:v>0.09149172239039605</c:v>
                </c:pt>
                <c:pt idx="215">
                  <c:v>0.09180226535111734</c:v>
                </c:pt>
                <c:pt idx="216">
                  <c:v>0.09211193007606168</c:v>
                </c:pt>
                <c:pt idx="217">
                  <c:v>0.09242071904893721</c:v>
                </c:pt>
                <c:pt idx="218">
                  <c:v>0.09272863474642801</c:v>
                </c:pt>
                <c:pt idx="219">
                  <c:v>0.09303567963821388</c:v>
                </c:pt>
                <c:pt idx="220">
                  <c:v>0.09334185618699024</c:v>
                </c:pt>
                <c:pt idx="221">
                  <c:v>0.09364716684848784</c:v>
                </c:pt>
                <c:pt idx="222">
                  <c:v>0.09395161407149247</c:v>
                </c:pt>
                <c:pt idx="223">
                  <c:v>0.09425520029786458</c:v>
                </c:pt>
                <c:pt idx="224">
                  <c:v>0.09455792796255888</c:v>
                </c:pt>
                <c:pt idx="225">
                  <c:v>0.09485979949364388</c:v>
                </c:pt>
                <c:pt idx="226">
                  <c:v>0.09516081731232136</c:v>
                </c:pt>
                <c:pt idx="227">
                  <c:v>0.09546098383294574</c:v>
                </c:pt>
                <c:pt idx="228">
                  <c:v>0.09576030146304354</c:v>
                </c:pt>
                <c:pt idx="229">
                  <c:v>0.09605877260333262</c:v>
                </c:pt>
                <c:pt idx="230">
                  <c:v>0.09635639964774144</c:v>
                </c:pt>
                <c:pt idx="231">
                  <c:v>0.09665318498342829</c:v>
                </c:pt>
                <c:pt idx="232">
                  <c:v>0.09694913099080041</c:v>
                </c:pt>
                <c:pt idx="233">
                  <c:v>0.0972442400435331</c:v>
                </c:pt>
                <c:pt idx="234">
                  <c:v>0.09753851450858876</c:v>
                </c:pt>
                <c:pt idx="235">
                  <c:v>0.09783195674623583</c:v>
                </c:pt>
                <c:pt idx="236">
                  <c:v>0.09812456911006781</c:v>
                </c:pt>
                <c:pt idx="237">
                  <c:v>0.09841635394702203</c:v>
                </c:pt>
                <c:pt idx="238">
                  <c:v>0.09870731359739855</c:v>
                </c:pt>
                <c:pt idx="239">
                  <c:v>0.09899745039487894</c:v>
                </c:pt>
                <c:pt idx="240">
                  <c:v>0.0992867666665449</c:v>
                </c:pt>
                <c:pt idx="241">
                  <c:v>0.09957526473289706</c:v>
                </c:pt>
                <c:pt idx="242">
                  <c:v>0.09986294690787348</c:v>
                </c:pt>
                <c:pt idx="243">
                  <c:v>0.10014981549886826</c:v>
                </c:pt>
                <c:pt idx="244">
                  <c:v>0.10043587280675004</c:v>
                </c:pt>
                <c:pt idx="245">
                  <c:v>0.10072112112588046</c:v>
                </c:pt>
                <c:pt idx="246">
                  <c:v>0.10100556274413254</c:v>
                </c:pt>
                <c:pt idx="247">
                  <c:v>0.10128919994290908</c:v>
                </c:pt>
                <c:pt idx="248">
                  <c:v>0.10157203499716087</c:v>
                </c:pt>
                <c:pt idx="249">
                  <c:v>0.10185407017540504</c:v>
                </c:pt>
                <c:pt idx="250">
                  <c:v>0.10213530773974319</c:v>
                </c:pt>
                <c:pt idx="251">
                  <c:v>0.10241574994587953</c:v>
                </c:pt>
                <c:pt idx="252">
                  <c:v>0.10269539904313901</c:v>
                </c:pt>
                <c:pt idx="253">
                  <c:v>0.10297425727448534</c:v>
                </c:pt>
                <c:pt idx="254">
                  <c:v>0.10325232687653897</c:v>
                </c:pt>
                <c:pt idx="255">
                  <c:v>0.10352961007959507</c:v>
                </c:pt>
                <c:pt idx="256">
                  <c:v>0.10380610910764136</c:v>
                </c:pt>
                <c:pt idx="257">
                  <c:v>0.104081826178376</c:v>
                </c:pt>
                <c:pt idx="258">
                  <c:v>0.10435676350322533</c:v>
                </c:pt>
                <c:pt idx="259">
                  <c:v>0.10463092328736164</c:v>
                </c:pt>
                <c:pt idx="260">
                  <c:v>0.10490430772972086</c:v>
                </c:pt>
                <c:pt idx="261">
                  <c:v>0.10517691902302018</c:v>
                </c:pt>
                <c:pt idx="262">
                  <c:v>0.10544875935377565</c:v>
                </c:pt>
                <c:pt idx="263">
                  <c:v>0.10571983090231969</c:v>
                </c:pt>
                <c:pt idx="264">
                  <c:v>0.10599013584281862</c:v>
                </c:pt>
                <c:pt idx="265">
                  <c:v>0.10625967634329006</c:v>
                </c:pt>
                <c:pt idx="266">
                  <c:v>0.10652845456562034</c:v>
                </c:pt>
                <c:pt idx="267">
                  <c:v>0.10679647266558183</c:v>
                </c:pt>
                <c:pt idx="268">
                  <c:v>0.10706373279285024</c:v>
                </c:pt>
                <c:pt idx="269">
                  <c:v>0.10733023709102185</c:v>
                </c:pt>
                <c:pt idx="270">
                  <c:v>0.10759598769763074</c:v>
                </c:pt>
                <c:pt idx="271">
                  <c:v>0.10786098674416585</c:v>
                </c:pt>
                <c:pt idx="272">
                  <c:v>0.10812523635608816</c:v>
                </c:pt>
                <c:pt idx="273">
                  <c:v>0.10838873865284772</c:v>
                </c:pt>
                <c:pt idx="274">
                  <c:v>0.10865149574790062</c:v>
                </c:pt>
                <c:pt idx="275">
                  <c:v>0.10891350974872596</c:v>
                </c:pt>
                <c:pt idx="276">
                  <c:v>0.10917478275684275</c:v>
                </c:pt>
                <c:pt idx="277">
                  <c:v>0.10943531686782677</c:v>
                </c:pt>
                <c:pt idx="278">
                  <c:v>0.10969511417132739</c:v>
                </c:pt>
                <c:pt idx="279">
                  <c:v>0.10995417675108428</c:v>
                </c:pt>
                <c:pt idx="280">
                  <c:v>0.11021250668494419</c:v>
                </c:pt>
                <c:pt idx="281">
                  <c:v>0.11047010604487756</c:v>
                </c:pt>
                <c:pt idx="282">
                  <c:v>0.11072697689699518</c:v>
                </c:pt>
                <c:pt idx="283">
                  <c:v>0.11098312130156474</c:v>
                </c:pt>
                <c:pt idx="284">
                  <c:v>0.11123854131302735</c:v>
                </c:pt>
                <c:pt idx="285">
                  <c:v>0.11149323898001404</c:v>
                </c:pt>
                <c:pt idx="286">
                  <c:v>0.11174721634536217</c:v>
                </c:pt>
                <c:pt idx="287">
                  <c:v>0.11200047544613181</c:v>
                </c:pt>
                <c:pt idx="288">
                  <c:v>0.11225301831362212</c:v>
                </c:pt>
                <c:pt idx="289">
                  <c:v>0.1125048469733876</c:v>
                </c:pt>
                <c:pt idx="290">
                  <c:v>0.11275596344525432</c:v>
                </c:pt>
                <c:pt idx="291">
                  <c:v>0.1130063697433362</c:v>
                </c:pt>
                <c:pt idx="292">
                  <c:v>0.11325606787605108</c:v>
                </c:pt>
                <c:pt idx="293">
                  <c:v>0.11350505984613687</c:v>
                </c:pt>
                <c:pt idx="294">
                  <c:v>0.11375334765066762</c:v>
                </c:pt>
                <c:pt idx="295">
                  <c:v>0.11400093328106951</c:v>
                </c:pt>
                <c:pt idx="296">
                  <c:v>0.11424781872313684</c:v>
                </c:pt>
                <c:pt idx="297">
                  <c:v>0.11449400595704796</c:v>
                </c:pt>
                <c:pt idx="298">
                  <c:v>0.11473949695738114</c:v>
                </c:pt>
                <c:pt idx="299">
                  <c:v>0.11498429369313042</c:v>
                </c:pt>
                <c:pt idx="300">
                  <c:v>0.11522839812772137</c:v>
                </c:pt>
                <c:pt idx="301">
                  <c:v>0.11547181221902691</c:v>
                </c:pt>
                <c:pt idx="302">
                  <c:v>0.11571453791938294</c:v>
                </c:pt>
                <c:pt idx="303">
                  <c:v>0.11595657717560401</c:v>
                </c:pt>
                <c:pt idx="304">
                  <c:v>0.11619793192899898</c:v>
                </c:pt>
                <c:pt idx="305">
                  <c:v>0.11643860411538656</c:v>
                </c:pt>
                <c:pt idx="306">
                  <c:v>0.11667859566511082</c:v>
                </c:pt>
                <c:pt idx="307">
                  <c:v>0.11691790850305672</c:v>
                </c:pt>
                <c:pt idx="308">
                  <c:v>0.11715654454866549</c:v>
                </c:pt>
                <c:pt idx="309">
                  <c:v>0.11739450571595006</c:v>
                </c:pt>
                <c:pt idx="310">
                  <c:v>0.11763179391351042</c:v>
                </c:pt>
                <c:pt idx="311">
                  <c:v>0.1178684110445489</c:v>
                </c:pt>
                <c:pt idx="312">
                  <c:v>0.11810435900688546</c:v>
                </c:pt>
                <c:pt idx="313">
                  <c:v>0.1183396396929729</c:v>
                </c:pt>
                <c:pt idx="314">
                  <c:v>0.11857425498991203</c:v>
                </c:pt>
                <c:pt idx="315">
                  <c:v>0.11880820677946684</c:v>
                </c:pt>
                <c:pt idx="316">
                  <c:v>0.11904149693807954</c:v>
                </c:pt>
                <c:pt idx="317">
                  <c:v>0.11927412733688565</c:v>
                </c:pt>
                <c:pt idx="318">
                  <c:v>0.11950609984172901</c:v>
                </c:pt>
                <c:pt idx="319">
                  <c:v>0.1197374163131767</c:v>
                </c:pt>
                <c:pt idx="320">
                  <c:v>0.11996807860653402</c:v>
                </c:pt>
                <c:pt idx="321">
                  <c:v>0.12019808857185935</c:v>
                </c:pt>
                <c:pt idx="322">
                  <c:v>0.12042744805397895</c:v>
                </c:pt>
                <c:pt idx="323">
                  <c:v>0.12065615889250184</c:v>
                </c:pt>
                <c:pt idx="324">
                  <c:v>0.12088422292183446</c:v>
                </c:pt>
                <c:pt idx="325">
                  <c:v>0.12111164197119546</c:v>
                </c:pt>
                <c:pt idx="326">
                  <c:v>0.12133841786463033</c:v>
                </c:pt>
                <c:pt idx="327">
                  <c:v>0.12156455242102603</c:v>
                </c:pt>
                <c:pt idx="328">
                  <c:v>0.1217900474541256</c:v>
                </c:pt>
                <c:pt idx="329">
                  <c:v>0.12201490477254269</c:v>
                </c:pt>
                <c:pt idx="330">
                  <c:v>0.12223912617977609</c:v>
                </c:pt>
                <c:pt idx="331">
                  <c:v>0.12246271347422415</c:v>
                </c:pt>
                <c:pt idx="332">
                  <c:v>0.12268566844919924</c:v>
                </c:pt>
                <c:pt idx="333">
                  <c:v>0.12290799289294216</c:v>
                </c:pt>
                <c:pt idx="334">
                  <c:v>0.12312968858863639</c:v>
                </c:pt>
                <c:pt idx="335">
                  <c:v>0.12335075731442251</c:v>
                </c:pt>
                <c:pt idx="336">
                  <c:v>0.12357120084341235</c:v>
                </c:pt>
                <c:pt idx="337">
                  <c:v>0.12379102094370328</c:v>
                </c:pt>
                <c:pt idx="338">
                  <c:v>0.1240102193783924</c:v>
                </c:pt>
                <c:pt idx="339">
                  <c:v>0.12422879790559063</c:v>
                </c:pt>
                <c:pt idx="340">
                  <c:v>0.12444675827843685</c:v>
                </c:pt>
                <c:pt idx="341">
                  <c:v>0.12466410224511193</c:v>
                </c:pt>
                <c:pt idx="342">
                  <c:v>0.1248808315488528</c:v>
                </c:pt>
                <c:pt idx="343">
                  <c:v>0.12509694792796638</c:v>
                </c:pt>
                <c:pt idx="344">
                  <c:v>0.12531245311584355</c:v>
                </c:pt>
                <c:pt idx="345">
                  <c:v>0.12552734884097305</c:v>
                </c:pt>
                <c:pt idx="346">
                  <c:v>0.12574163682695536</c:v>
                </c:pt>
                <c:pt idx="347">
                  <c:v>0.12595531879251645</c:v>
                </c:pt>
                <c:pt idx="348">
                  <c:v>0.12616839645152167</c:v>
                </c:pt>
                <c:pt idx="349">
                  <c:v>0.12638087151298943</c:v>
                </c:pt>
                <c:pt idx="350">
                  <c:v>0.12659274568110493</c:v>
                </c:pt>
                <c:pt idx="351">
                  <c:v>0.1268040206552338</c:v>
                </c:pt>
                <c:pt idx="352">
                  <c:v>0.1270146981299358</c:v>
                </c:pt>
                <c:pt idx="353">
                  <c:v>0.12722477979497832</c:v>
                </c:pt>
                <c:pt idx="354">
                  <c:v>0.12743426733535</c:v>
                </c:pt>
                <c:pt idx="355">
                  <c:v>0.12764316243127422</c:v>
                </c:pt>
                <c:pt idx="356">
                  <c:v>0.12785146675822257</c:v>
                </c:pt>
                <c:pt idx="357">
                  <c:v>0.12805918198692828</c:v>
                </c:pt>
                <c:pt idx="358">
                  <c:v>0.1282663097833997</c:v>
                </c:pt>
                <c:pt idx="359">
                  <c:v>0.12847285180893353</c:v>
                </c:pt>
                <c:pt idx="360">
                  <c:v>0.12867880972012827</c:v>
                </c:pt>
                <c:pt idx="361">
                  <c:v>0.1288841851688974</c:v>
                </c:pt>
                <c:pt idx="362">
                  <c:v>0.1290889798024827</c:v>
                </c:pt>
                <c:pt idx="363">
                  <c:v>0.12929319526346747</c:v>
                </c:pt>
                <c:pt idx="364">
                  <c:v>0.12949683318978963</c:v>
                </c:pt>
                <c:pt idx="365">
                  <c:v>0.12969989521475495</c:v>
                </c:pt>
                <c:pt idx="366">
                  <c:v>0.1299023829670501</c:v>
                </c:pt>
                <c:pt idx="367">
                  <c:v>0.13010429807075566</c:v>
                </c:pt>
                <c:pt idx="368">
                  <c:v>0.13030564214535925</c:v>
                </c:pt>
                <c:pt idx="369">
                  <c:v>0.1305064168057685</c:v>
                </c:pt>
                <c:pt idx="370">
                  <c:v>0.1307066236623239</c:v>
                </c:pt>
                <c:pt idx="371">
                  <c:v>0.1309062643208119</c:v>
                </c:pt>
                <c:pt idx="372">
                  <c:v>0.13110534038247756</c:v>
                </c:pt>
                <c:pt idx="373">
                  <c:v>0.1313038534440376</c:v>
                </c:pt>
                <c:pt idx="374">
                  <c:v>0.1315018050976931</c:v>
                </c:pt>
                <c:pt idx="375">
                  <c:v>0.13169919693114226</c:v>
                </c:pt>
                <c:pt idx="376">
                  <c:v>0.1318960305275932</c:v>
                </c:pt>
                <c:pt idx="377">
                  <c:v>0.1320923074657766</c:v>
                </c:pt>
                <c:pt idx="378">
                  <c:v>0.13228802931995842</c:v>
                </c:pt>
                <c:pt idx="379">
                  <c:v>0.13248319765995248</c:v>
                </c:pt>
                <c:pt idx="380">
                  <c:v>0.13267781405113302</c:v>
                </c:pt>
                <c:pt idx="381">
                  <c:v>0.13287188005444736</c:v>
                </c:pt>
                <c:pt idx="382">
                  <c:v>0.13306539722642835</c:v>
                </c:pt>
                <c:pt idx="383">
                  <c:v>0.13325836711920683</c:v>
                </c:pt>
                <c:pt idx="384">
                  <c:v>0.13345079128052414</c:v>
                </c:pt>
                <c:pt idx="385">
                  <c:v>0.13364267125374452</c:v>
                </c:pt>
                <c:pt idx="386">
                  <c:v>0.1338340085778674</c:v>
                </c:pt>
                <c:pt idx="387">
                  <c:v>0.13402480478753992</c:v>
                </c:pt>
                <c:pt idx="388">
                  <c:v>0.13421506141306905</c:v>
                </c:pt>
                <c:pt idx="389">
                  <c:v>0.134404779980434</c:v>
                </c:pt>
                <c:pt idx="390">
                  <c:v>0.13459396201129845</c:v>
                </c:pt>
                <c:pt idx="391">
                  <c:v>0.13478260902302264</c:v>
                </c:pt>
                <c:pt idx="392">
                  <c:v>0.13497072252867562</c:v>
                </c:pt>
                <c:pt idx="393">
                  <c:v>0.13515830403704743</c:v>
                </c:pt>
                <c:pt idx="394">
                  <c:v>0.13534535505266113</c:v>
                </c:pt>
                <c:pt idx="395">
                  <c:v>0.1355318770757849</c:v>
                </c:pt>
                <c:pt idx="396">
                  <c:v>0.13571787160244403</c:v>
                </c:pt>
                <c:pt idx="397">
                  <c:v>0.135903340124433</c:v>
                </c:pt>
                <c:pt idx="398">
                  <c:v>0.13608828412932736</c:v>
                </c:pt>
                <c:pt idx="399">
                  <c:v>0.13627270510049572</c:v>
                </c:pt>
                <c:pt idx="400">
                  <c:v>0.1364566045171116</c:v>
                </c:pt>
                <c:pt idx="401">
                  <c:v>0.1366399838541654</c:v>
                </c:pt>
                <c:pt idx="402">
                  <c:v>0.13682284458247604</c:v>
                </c:pt>
                <c:pt idx="403">
                  <c:v>0.1370051881687029</c:v>
                </c:pt>
                <c:pt idx="404">
                  <c:v>0.13718701607535763</c:v>
                </c:pt>
                <c:pt idx="405">
                  <c:v>0.13736832976081573</c:v>
                </c:pt>
                <c:pt idx="406">
                  <c:v>0.1375491306793283</c:v>
                </c:pt>
                <c:pt idx="407">
                  <c:v>0.1377294202810338</c:v>
                </c:pt>
                <c:pt idx="408">
                  <c:v>0.13790920001196952</c:v>
                </c:pt>
                <c:pt idx="409">
                  <c:v>0.1380884713140833</c:v>
                </c:pt>
                <c:pt idx="410">
                  <c:v>0.1382672356252451</c:v>
                </c:pt>
                <c:pt idx="411">
                  <c:v>0.1384454943792584</c:v>
                </c:pt>
                <c:pt idx="412">
                  <c:v>0.13862324900587186</c:v>
                </c:pt>
                <c:pt idx="413">
                  <c:v>0.1388005009307907</c:v>
                </c:pt>
                <c:pt idx="414">
                  <c:v>0.1389772515756881</c:v>
                </c:pt>
                <c:pt idx="415">
                  <c:v>0.13915350235821677</c:v>
                </c:pt>
                <c:pt idx="416">
                  <c:v>0.13932925469202012</c:v>
                </c:pt>
                <c:pt idx="417">
                  <c:v>0.13950450998674369</c:v>
                </c:pt>
                <c:pt idx="418">
                  <c:v>0.13967926964804647</c:v>
                </c:pt>
                <c:pt idx="419">
                  <c:v>0.13985353507761214</c:v>
                </c:pt>
                <c:pt idx="420">
                  <c:v>0.14002730767316035</c:v>
                </c:pt>
                <c:pt idx="421">
                  <c:v>0.14020058882845787</c:v>
                </c:pt>
                <c:pt idx="422">
                  <c:v>0.14037337993332985</c:v>
                </c:pt>
                <c:pt idx="423">
                  <c:v>0.1405456823736709</c:v>
                </c:pt>
                <c:pt idx="424">
                  <c:v>0.14071749753145624</c:v>
                </c:pt>
                <c:pt idx="425">
                  <c:v>0.14088882678475273</c:v>
                </c:pt>
                <c:pt idx="426">
                  <c:v>0.14105967150773002</c:v>
                </c:pt>
                <c:pt idx="427">
                  <c:v>0.1412300330706715</c:v>
                </c:pt>
                <c:pt idx="428">
                  <c:v>0.14139991283998532</c:v>
                </c:pt>
                <c:pt idx="429">
                  <c:v>0.14156931217821533</c:v>
                </c:pt>
                <c:pt idx="430">
                  <c:v>0.141738232444052</c:v>
                </c:pt>
                <c:pt idx="431">
                  <c:v>0.14190667499234338</c:v>
                </c:pt>
                <c:pt idx="432">
                  <c:v>0.14207464117410587</c:v>
                </c:pt>
                <c:pt idx="433">
                  <c:v>0.14224213233653513</c:v>
                </c:pt>
                <c:pt idx="434">
                  <c:v>0.14240914982301686</c:v>
                </c:pt>
                <c:pt idx="435">
                  <c:v>0.1425756949731376</c:v>
                </c:pt>
                <c:pt idx="436">
                  <c:v>0.1427417691226954</c:v>
                </c:pt>
                <c:pt idx="437">
                  <c:v>0.14290737360371064</c:v>
                </c:pt>
                <c:pt idx="438">
                  <c:v>0.1430725097444366</c:v>
                </c:pt>
                <c:pt idx="439">
                  <c:v>0.14323717886937026</c:v>
                </c:pt>
                <c:pt idx="440">
                  <c:v>0.14340138229926275</c:v>
                </c:pt>
                <c:pt idx="441">
                  <c:v>0.1435651213511301</c:v>
                </c:pt>
                <c:pt idx="442">
                  <c:v>0.14372839733826365</c:v>
                </c:pt>
                <c:pt idx="443">
                  <c:v>0.14389121157024073</c:v>
                </c:pt>
                <c:pt idx="444">
                  <c:v>0.1440535653529351</c:v>
                </c:pt>
                <c:pt idx="445">
                  <c:v>0.1442154599885274</c:v>
                </c:pt>
                <c:pt idx="446">
                  <c:v>0.1443768967755156</c:v>
                </c:pt>
                <c:pt idx="447">
                  <c:v>0.1445378770087255</c:v>
                </c:pt>
                <c:pt idx="448">
                  <c:v>0.144698401979321</c:v>
                </c:pt>
                <c:pt idx="449">
                  <c:v>0.14485847297481447</c:v>
                </c:pt>
                <c:pt idx="450">
                  <c:v>0.1450180912790772</c:v>
                </c:pt>
                <c:pt idx="451">
                  <c:v>0.14517725817234953</c:v>
                </c:pt>
                <c:pt idx="452">
                  <c:v>0.14533597493125122</c:v>
                </c:pt>
                <c:pt idx="453">
                  <c:v>0.1454942428287917</c:v>
                </c:pt>
                <c:pt idx="454">
                  <c:v>0.1456520631343802</c:v>
                </c:pt>
                <c:pt idx="455">
                  <c:v>0.145809437113836</c:v>
                </c:pt>
                <c:pt idx="456">
                  <c:v>0.14596636602939855</c:v>
                </c:pt>
                <c:pt idx="457">
                  <c:v>0.14612285113973764</c:v>
                </c:pt>
                <c:pt idx="458">
                  <c:v>0.14627889369996339</c:v>
                </c:pt>
                <c:pt idx="459">
                  <c:v>0.14643449496163644</c:v>
                </c:pt>
                <c:pt idx="460">
                  <c:v>0.14658965617277792</c:v>
                </c:pt>
                <c:pt idx="461">
                  <c:v>0.14674437857787948</c:v>
                </c:pt>
                <c:pt idx="462">
                  <c:v>0.14689866341791327</c:v>
                </c:pt>
                <c:pt idx="463">
                  <c:v>0.14705251193034188</c:v>
                </c:pt>
                <c:pt idx="464">
                  <c:v>0.14720592534912827</c:v>
                </c:pt>
                <c:pt idx="465">
                  <c:v>0.14735890490474568</c:v>
                </c:pt>
                <c:pt idx="466">
                  <c:v>0.1475114518241875</c:v>
                </c:pt>
                <c:pt idx="467">
                  <c:v>0.1476635673309771</c:v>
                </c:pt>
                <c:pt idx="468">
                  <c:v>0.1478152526451776</c:v>
                </c:pt>
                <c:pt idx="469">
                  <c:v>0.1479665089834018</c:v>
                </c:pt>
                <c:pt idx="470">
                  <c:v>0.14811733755882175</c:v>
                </c:pt>
                <c:pt idx="471">
                  <c:v>0.14826773958117861</c:v>
                </c:pt>
                <c:pt idx="472">
                  <c:v>0.1484177162567923</c:v>
                </c:pt>
                <c:pt idx="473">
                  <c:v>0.14856726878857116</c:v>
                </c:pt>
                <c:pt idx="474">
                  <c:v>0.14871639837602169</c:v>
                </c:pt>
                <c:pt idx="475">
                  <c:v>0.1488651062152581</c:v>
                </c:pt>
                <c:pt idx="476">
                  <c:v>0.14901339349901183</c:v>
                </c:pt>
                <c:pt idx="477">
                  <c:v>0.1491612614166413</c:v>
                </c:pt>
                <c:pt idx="478">
                  <c:v>0.14930871115414127</c:v>
                </c:pt>
                <c:pt idx="479">
                  <c:v>0.14945574389415248</c:v>
                </c:pt>
                <c:pt idx="480">
                  <c:v>0.14960236081597109</c:v>
                </c:pt>
                <c:pt idx="481">
                  <c:v>0.14974856309555806</c:v>
                </c:pt>
                <c:pt idx="482">
                  <c:v>0.14989435190554873</c:v>
                </c:pt>
                <c:pt idx="483">
                  <c:v>0.1500397284152621</c:v>
                </c:pt>
                <c:pt idx="484">
                  <c:v>0.15018469379071034</c:v>
                </c:pt>
                <c:pt idx="485">
                  <c:v>0.15032924919460797</c:v>
                </c:pt>
                <c:pt idx="486">
                  <c:v>0.1504733957863813</c:v>
                </c:pt>
                <c:pt idx="487">
                  <c:v>0.15061713472217775</c:v>
                </c:pt>
                <c:pt idx="488">
                  <c:v>0.15076046715487504</c:v>
                </c:pt>
                <c:pt idx="489">
                  <c:v>0.1509033942340905</c:v>
                </c:pt>
                <c:pt idx="490">
                  <c:v>0.15104591710619023</c:v>
                </c:pt>
                <c:pt idx="491">
                  <c:v>0.15118803691429836</c:v>
                </c:pt>
                <c:pt idx="492">
                  <c:v>0.15132975479830618</c:v>
                </c:pt>
                <c:pt idx="493">
                  <c:v>0.15147107189488132</c:v>
                </c:pt>
                <c:pt idx="494">
                  <c:v>0.1516119893374768</c:v>
                </c:pt>
                <c:pt idx="495">
                  <c:v>0.15175250825634018</c:v>
                </c:pt>
                <c:pt idx="496">
                  <c:v>0.1518926297785226</c:v>
                </c:pt>
                <c:pt idx="497">
                  <c:v>0.15203235502788787</c:v>
                </c:pt>
                <c:pt idx="498">
                  <c:v>0.15217168512512136</c:v>
                </c:pt>
                <c:pt idx="499">
                  <c:v>0.1523106211877391</c:v>
                </c:pt>
                <c:pt idx="500">
                  <c:v>0.15244916433009675</c:v>
                </c:pt>
                <c:pt idx="501">
                  <c:v>0.15258731566339848</c:v>
                </c:pt>
                <c:pt idx="502">
                  <c:v>0.15272507629570584</c:v>
                </c:pt>
                <c:pt idx="503">
                  <c:v>0.15286244733194682</c:v>
                </c:pt>
                <c:pt idx="504">
                  <c:v>0.1529994298739245</c:v>
                </c:pt>
                <c:pt idx="505">
                  <c:v>0.15313602502032606</c:v>
                </c:pt>
                <c:pt idx="506">
                  <c:v>0.15327223386673147</c:v>
                </c:pt>
                <c:pt idx="507">
                  <c:v>0.1534080575056224</c:v>
                </c:pt>
                <c:pt idx="508">
                  <c:v>0.1535434970263908</c:v>
                </c:pt>
                <c:pt idx="509">
                  <c:v>0.15367855351534784</c:v>
                </c:pt>
                <c:pt idx="510">
                  <c:v>0.1538132280557325</c:v>
                </c:pt>
                <c:pt idx="511">
                  <c:v>0.15394752172772028</c:v>
                </c:pt>
                <c:pt idx="512">
                  <c:v>0.1540814356084319</c:v>
                </c:pt>
                <c:pt idx="513">
                  <c:v>0.1542149707719419</c:v>
                </c:pt>
                <c:pt idx="514">
                  <c:v>0.15434812828928726</c:v>
                </c:pt>
                <c:pt idx="515">
                  <c:v>0.154480909228476</c:v>
                </c:pt>
                <c:pt idx="516">
                  <c:v>0.1546133146544957</c:v>
                </c:pt>
                <c:pt idx="517">
                  <c:v>0.15474534562932218</c:v>
                </c:pt>
                <c:pt idx="518">
                  <c:v>0.15487700321192788</c:v>
                </c:pt>
                <c:pt idx="519">
                  <c:v>0.15500828845829034</c:v>
                </c:pt>
                <c:pt idx="520">
                  <c:v>0.15513920242140083</c:v>
                </c:pt>
                <c:pt idx="521">
                  <c:v>0.15526974615127262</c:v>
                </c:pt>
                <c:pt idx="522">
                  <c:v>0.15539992069494948</c:v>
                </c:pt>
                <c:pt idx="523">
                  <c:v>0.15552972709651408</c:v>
                </c:pt>
                <c:pt idx="524">
                  <c:v>0.15565916639709637</c:v>
                </c:pt>
                <c:pt idx="525">
                  <c:v>0.15578823963488192</c:v>
                </c:pt>
                <c:pt idx="526">
                  <c:v>0.1559169478451202</c:v>
                </c:pt>
                <c:pt idx="527">
                  <c:v>0.15604529206013296</c:v>
                </c:pt>
                <c:pt idx="528">
                  <c:v>0.15617327330932249</c:v>
                </c:pt>
                <c:pt idx="529">
                  <c:v>0.15630089261917984</c:v>
                </c:pt>
                <c:pt idx="530">
                  <c:v>0.15642837592366785</c:v>
                </c:pt>
                <c:pt idx="531">
                  <c:v>0.1565558692017865</c:v>
                </c:pt>
                <c:pt idx="532">
                  <c:v>0.15668329301109168</c:v>
                </c:pt>
                <c:pt idx="533">
                  <c:v>0.15681064735158345</c:v>
                </c:pt>
                <c:pt idx="534">
                  <c:v>0.15693793222326177</c:v>
                </c:pt>
                <c:pt idx="535">
                  <c:v>0.15706514762612667</c:v>
                </c:pt>
                <c:pt idx="536">
                  <c:v>0.1571922935601781</c:v>
                </c:pt>
                <c:pt idx="537">
                  <c:v>0.15731937002541613</c:v>
                </c:pt>
                <c:pt idx="538">
                  <c:v>0.1574463770218407</c:v>
                </c:pt>
                <c:pt idx="539">
                  <c:v>0.15757331454945184</c:v>
                </c:pt>
                <c:pt idx="540">
                  <c:v>0.15770018260824956</c:v>
                </c:pt>
                <c:pt idx="541">
                  <c:v>0.15782698119823382</c:v>
                </c:pt>
                <c:pt idx="542">
                  <c:v>0.15795371031940467</c:v>
                </c:pt>
                <c:pt idx="543">
                  <c:v>0.15808036997176206</c:v>
                </c:pt>
                <c:pt idx="544">
                  <c:v>0.15820696015530603</c:v>
                </c:pt>
                <c:pt idx="545">
                  <c:v>0.15833348087003654</c:v>
                </c:pt>
                <c:pt idx="546">
                  <c:v>0.15845993211595363</c:v>
                </c:pt>
                <c:pt idx="547">
                  <c:v>0.15858631389305727</c:v>
                </c:pt>
                <c:pt idx="548">
                  <c:v>0.1587126262013475</c:v>
                </c:pt>
                <c:pt idx="549">
                  <c:v>0.15883886904082425</c:v>
                </c:pt>
                <c:pt idx="550">
                  <c:v>0.1589650424114876</c:v>
                </c:pt>
                <c:pt idx="551">
                  <c:v>0.15909114631333748</c:v>
                </c:pt>
                <c:pt idx="552">
                  <c:v>0.15921718074637395</c:v>
                </c:pt>
                <c:pt idx="553">
                  <c:v>0.159343145710597</c:v>
                </c:pt>
                <c:pt idx="554">
                  <c:v>0.15946904120600658</c:v>
                </c:pt>
                <c:pt idx="555">
                  <c:v>0.15959486723260274</c:v>
                </c:pt>
                <c:pt idx="556">
                  <c:v>0.15972062379038546</c:v>
                </c:pt>
                <c:pt idx="557">
                  <c:v>0.15984631087935475</c:v>
                </c:pt>
                <c:pt idx="558">
                  <c:v>0.15997192849951059</c:v>
                </c:pt>
                <c:pt idx="559">
                  <c:v>0.160097476650853</c:v>
                </c:pt>
                <c:pt idx="560">
                  <c:v>0.16022295533338196</c:v>
                </c:pt>
                <c:pt idx="561">
                  <c:v>0.1603483645470975</c:v>
                </c:pt>
                <c:pt idx="562">
                  <c:v>0.16047370429199959</c:v>
                </c:pt>
                <c:pt idx="563">
                  <c:v>0.16059897456808825</c:v>
                </c:pt>
                <c:pt idx="564">
                  <c:v>0.1607241753753635</c:v>
                </c:pt>
                <c:pt idx="565">
                  <c:v>0.16084930671382527</c:v>
                </c:pt>
                <c:pt idx="566">
                  <c:v>0.16097436858347364</c:v>
                </c:pt>
                <c:pt idx="567">
                  <c:v>0.16109936098430855</c:v>
                </c:pt>
                <c:pt idx="568">
                  <c:v>0.16122428391633004</c:v>
                </c:pt>
                <c:pt idx="569">
                  <c:v>0.16134913737953807</c:v>
                </c:pt>
                <c:pt idx="570">
                  <c:v>0.16147392137393268</c:v>
                </c:pt>
                <c:pt idx="571">
                  <c:v>0.16159863589951384</c:v>
                </c:pt>
                <c:pt idx="572">
                  <c:v>0.16172328095628158</c:v>
                </c:pt>
                <c:pt idx="573">
                  <c:v>0.16184785654423586</c:v>
                </c:pt>
                <c:pt idx="574">
                  <c:v>0.16197236266337672</c:v>
                </c:pt>
                <c:pt idx="575">
                  <c:v>0.16209679931370416</c:v>
                </c:pt>
                <c:pt idx="576">
                  <c:v>0.16222116649521814</c:v>
                </c:pt>
                <c:pt idx="577">
                  <c:v>0.1623454642079187</c:v>
                </c:pt>
                <c:pt idx="578">
                  <c:v>0.1624696924518058</c:v>
                </c:pt>
                <c:pt idx="579">
                  <c:v>0.1625938512268795</c:v>
                </c:pt>
                <c:pt idx="580">
                  <c:v>0.16271794053313973</c:v>
                </c:pt>
                <c:pt idx="581">
                  <c:v>0.16284196037058654</c:v>
                </c:pt>
                <c:pt idx="582">
                  <c:v>0.1629659107392199</c:v>
                </c:pt>
                <c:pt idx="583">
                  <c:v>0.16308979163903983</c:v>
                </c:pt>
                <c:pt idx="584">
                  <c:v>0.16321360307004631</c:v>
                </c:pt>
                <c:pt idx="585">
                  <c:v>0.16333734503223937</c:v>
                </c:pt>
                <c:pt idx="586">
                  <c:v>0.163461017525619</c:v>
                </c:pt>
                <c:pt idx="587">
                  <c:v>0.1635846205501852</c:v>
                </c:pt>
                <c:pt idx="588">
                  <c:v>0.16370815410593795</c:v>
                </c:pt>
                <c:pt idx="589">
                  <c:v>0.16383161819287725</c:v>
                </c:pt>
                <c:pt idx="590">
                  <c:v>0.16395501281100314</c:v>
                </c:pt>
                <c:pt idx="591">
                  <c:v>0.16407833796031557</c:v>
                </c:pt>
                <c:pt idx="592">
                  <c:v>0.16420159364081457</c:v>
                </c:pt>
                <c:pt idx="593">
                  <c:v>0.16432477985250013</c:v>
                </c:pt>
                <c:pt idx="594">
                  <c:v>0.16444789659537226</c:v>
                </c:pt>
                <c:pt idx="595">
                  <c:v>0.16457094386943094</c:v>
                </c:pt>
                <c:pt idx="596">
                  <c:v>0.1646939216746762</c:v>
                </c:pt>
                <c:pt idx="597">
                  <c:v>0.16481683001110803</c:v>
                </c:pt>
                <c:pt idx="598">
                  <c:v>0.1649396688787264</c:v>
                </c:pt>
                <c:pt idx="599">
                  <c:v>0.16506243827753136</c:v>
                </c:pt>
                <c:pt idx="600">
                  <c:v>0.16518513820752287</c:v>
                </c:pt>
              </c:numCache>
            </c:numRef>
          </c:yVal>
          <c:smooth val="1"/>
        </c:ser>
        <c:ser>
          <c:idx val="2"/>
          <c:order val="2"/>
          <c:tx>
            <c:v>Efd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Calculator!$S$21:$S$621</c:f>
              <c:numCache>
                <c:ptCount val="601"/>
                <c:pt idx="0">
                  <c:v>0</c:v>
                </c:pt>
                <c:pt idx="1">
                  <c:v>0.00689041890359944</c:v>
                </c:pt>
                <c:pt idx="2">
                  <c:v>0.01378083780719888</c:v>
                </c:pt>
                <c:pt idx="3">
                  <c:v>0.02067125671079832</c:v>
                </c:pt>
                <c:pt idx="4">
                  <c:v>0.02756167561439776</c:v>
                </c:pt>
                <c:pt idx="5">
                  <c:v>0.034452094517997196</c:v>
                </c:pt>
                <c:pt idx="6">
                  <c:v>0.04134251342159664</c:v>
                </c:pt>
                <c:pt idx="7">
                  <c:v>0.04823293232519608</c:v>
                </c:pt>
                <c:pt idx="8">
                  <c:v>0.05512335122879552</c:v>
                </c:pt>
                <c:pt idx="9">
                  <c:v>0.06201377013239496</c:v>
                </c:pt>
                <c:pt idx="10">
                  <c:v>0.06890418903599439</c:v>
                </c:pt>
                <c:pt idx="11">
                  <c:v>0.07579460793959383</c:v>
                </c:pt>
                <c:pt idx="12">
                  <c:v>0.08268502684319327</c:v>
                </c:pt>
                <c:pt idx="13">
                  <c:v>0.08957544574679271</c:v>
                </c:pt>
                <c:pt idx="14">
                  <c:v>0.09646586465039216</c:v>
                </c:pt>
                <c:pt idx="15">
                  <c:v>0.1033562835539916</c:v>
                </c:pt>
                <c:pt idx="16">
                  <c:v>0.11024670245759104</c:v>
                </c:pt>
                <c:pt idx="17">
                  <c:v>0.11713712136119048</c:v>
                </c:pt>
                <c:pt idx="18">
                  <c:v>0.12402754026478992</c:v>
                </c:pt>
                <c:pt idx="19">
                  <c:v>0.13091795916838936</c:v>
                </c:pt>
                <c:pt idx="20">
                  <c:v>0.13780837807198879</c:v>
                </c:pt>
                <c:pt idx="21">
                  <c:v>0.1446987969755882</c:v>
                </c:pt>
                <c:pt idx="22">
                  <c:v>0.15158921587918764</c:v>
                </c:pt>
                <c:pt idx="23">
                  <c:v>0.15847963478278707</c:v>
                </c:pt>
                <c:pt idx="24">
                  <c:v>0.1653700536863865</c:v>
                </c:pt>
                <c:pt idx="25">
                  <c:v>0.17226047258998592</c:v>
                </c:pt>
                <c:pt idx="26">
                  <c:v>0.17915089149358535</c:v>
                </c:pt>
                <c:pt idx="27">
                  <c:v>0.18604131039718477</c:v>
                </c:pt>
                <c:pt idx="28">
                  <c:v>0.1929317293007842</c:v>
                </c:pt>
                <c:pt idx="29">
                  <c:v>0.19982214820438363</c:v>
                </c:pt>
                <c:pt idx="30">
                  <c:v>0.20671256710798305</c:v>
                </c:pt>
                <c:pt idx="31">
                  <c:v>0.21360298601158248</c:v>
                </c:pt>
                <c:pt idx="32">
                  <c:v>0.2204934049151819</c:v>
                </c:pt>
                <c:pt idx="33">
                  <c:v>0.22738382381878133</c:v>
                </c:pt>
                <c:pt idx="34">
                  <c:v>0.23427424272238076</c:v>
                </c:pt>
                <c:pt idx="35">
                  <c:v>0.2411646616259802</c:v>
                </c:pt>
                <c:pt idx="36">
                  <c:v>0.2480550805295796</c:v>
                </c:pt>
                <c:pt idx="37">
                  <c:v>0.25494549943317907</c:v>
                </c:pt>
                <c:pt idx="38">
                  <c:v>0.2618359183367785</c:v>
                </c:pt>
                <c:pt idx="39">
                  <c:v>0.2687263372403779</c:v>
                </c:pt>
                <c:pt idx="40">
                  <c:v>0.27561675614397735</c:v>
                </c:pt>
                <c:pt idx="41">
                  <c:v>0.2825071750475768</c:v>
                </c:pt>
                <c:pt idx="42">
                  <c:v>0.2893975939511762</c:v>
                </c:pt>
                <c:pt idx="43">
                  <c:v>0.29628801285477563</c:v>
                </c:pt>
                <c:pt idx="44">
                  <c:v>0.30317843175837506</c:v>
                </c:pt>
                <c:pt idx="45">
                  <c:v>0.3100688506619745</c:v>
                </c:pt>
                <c:pt idx="46">
                  <c:v>0.3169592695655739</c:v>
                </c:pt>
                <c:pt idx="47">
                  <c:v>0.32384968846917334</c:v>
                </c:pt>
                <c:pt idx="48">
                  <c:v>0.33074010737277276</c:v>
                </c:pt>
                <c:pt idx="49">
                  <c:v>0.3376305262763722</c:v>
                </c:pt>
                <c:pt idx="50">
                  <c:v>0.3445209451799716</c:v>
                </c:pt>
                <c:pt idx="51">
                  <c:v>0.35141136408357104</c:v>
                </c:pt>
                <c:pt idx="52">
                  <c:v>0.35830178298717047</c:v>
                </c:pt>
                <c:pt idx="53">
                  <c:v>0.3651922018907699</c:v>
                </c:pt>
                <c:pt idx="54">
                  <c:v>0.3720826207943693</c:v>
                </c:pt>
                <c:pt idx="55">
                  <c:v>0.37897303969796875</c:v>
                </c:pt>
                <c:pt idx="56">
                  <c:v>0.3858634586015682</c:v>
                </c:pt>
                <c:pt idx="57">
                  <c:v>0.3927538775051676</c:v>
                </c:pt>
                <c:pt idx="58">
                  <c:v>0.39964429640876703</c:v>
                </c:pt>
                <c:pt idx="59">
                  <c:v>0.40653471531236646</c:v>
                </c:pt>
                <c:pt idx="60">
                  <c:v>0.4134251342159659</c:v>
                </c:pt>
                <c:pt idx="61">
                  <c:v>0.4203155531195653</c:v>
                </c:pt>
                <c:pt idx="62">
                  <c:v>0.42720597202316474</c:v>
                </c:pt>
                <c:pt idx="63">
                  <c:v>0.43409639092676416</c:v>
                </c:pt>
                <c:pt idx="64">
                  <c:v>0.4409868098303636</c:v>
                </c:pt>
                <c:pt idx="65">
                  <c:v>0.447877228733963</c:v>
                </c:pt>
                <c:pt idx="66">
                  <c:v>0.45476764763756244</c:v>
                </c:pt>
                <c:pt idx="67">
                  <c:v>0.46165806654116187</c:v>
                </c:pt>
                <c:pt idx="68">
                  <c:v>0.4685484854447613</c:v>
                </c:pt>
                <c:pt idx="69">
                  <c:v>0.4754389043483607</c:v>
                </c:pt>
                <c:pt idx="70">
                  <c:v>0.48232932325196015</c:v>
                </c:pt>
                <c:pt idx="71">
                  <c:v>0.4892197421555596</c:v>
                </c:pt>
                <c:pt idx="72">
                  <c:v>0.496110161059159</c:v>
                </c:pt>
                <c:pt idx="73">
                  <c:v>0.5030005799627585</c:v>
                </c:pt>
                <c:pt idx="74">
                  <c:v>0.5098909988663579</c:v>
                </c:pt>
                <c:pt idx="75">
                  <c:v>0.5167814177699573</c:v>
                </c:pt>
                <c:pt idx="76">
                  <c:v>0.5236718366735568</c:v>
                </c:pt>
                <c:pt idx="77">
                  <c:v>0.5305622555771562</c:v>
                </c:pt>
                <c:pt idx="78">
                  <c:v>0.5374526744807556</c:v>
                </c:pt>
                <c:pt idx="79">
                  <c:v>0.544343093384355</c:v>
                </c:pt>
                <c:pt idx="80">
                  <c:v>0.5512335122879545</c:v>
                </c:pt>
                <c:pt idx="81">
                  <c:v>0.5581239311915539</c:v>
                </c:pt>
                <c:pt idx="82">
                  <c:v>0.5650143500951533</c:v>
                </c:pt>
                <c:pt idx="83">
                  <c:v>0.5719047689987528</c:v>
                </c:pt>
                <c:pt idx="84">
                  <c:v>0.5787951879023522</c:v>
                </c:pt>
                <c:pt idx="85">
                  <c:v>0.5856856068059516</c:v>
                </c:pt>
                <c:pt idx="86">
                  <c:v>0.592576025709551</c:v>
                </c:pt>
                <c:pt idx="87">
                  <c:v>0.5994664446131505</c:v>
                </c:pt>
                <c:pt idx="88">
                  <c:v>0.6063568635167499</c:v>
                </c:pt>
                <c:pt idx="89">
                  <c:v>0.6132472824203493</c:v>
                </c:pt>
                <c:pt idx="90">
                  <c:v>0.6201377013239487</c:v>
                </c:pt>
                <c:pt idx="91">
                  <c:v>0.6270281202275482</c:v>
                </c:pt>
                <c:pt idx="92">
                  <c:v>0.6339185391311476</c:v>
                </c:pt>
                <c:pt idx="93">
                  <c:v>0.640808958034747</c:v>
                </c:pt>
                <c:pt idx="94">
                  <c:v>0.6476993769383464</c:v>
                </c:pt>
                <c:pt idx="95">
                  <c:v>0.6545897958419459</c:v>
                </c:pt>
                <c:pt idx="96">
                  <c:v>0.6614802147455453</c:v>
                </c:pt>
                <c:pt idx="97">
                  <c:v>0.6683706336491447</c:v>
                </c:pt>
                <c:pt idx="98">
                  <c:v>0.6752610525527442</c:v>
                </c:pt>
                <c:pt idx="99">
                  <c:v>0.6821514714563436</c:v>
                </c:pt>
                <c:pt idx="100">
                  <c:v>0.689041890359943</c:v>
                </c:pt>
                <c:pt idx="101">
                  <c:v>0.6959323092635424</c:v>
                </c:pt>
                <c:pt idx="102">
                  <c:v>0.7028227281671419</c:v>
                </c:pt>
                <c:pt idx="103">
                  <c:v>0.7097131470707413</c:v>
                </c:pt>
                <c:pt idx="104">
                  <c:v>0.7166035659743407</c:v>
                </c:pt>
                <c:pt idx="105">
                  <c:v>0.7234939848779401</c:v>
                </c:pt>
                <c:pt idx="106">
                  <c:v>0.7303844037815396</c:v>
                </c:pt>
                <c:pt idx="107">
                  <c:v>0.737274822685139</c:v>
                </c:pt>
                <c:pt idx="108">
                  <c:v>0.7441652415887384</c:v>
                </c:pt>
                <c:pt idx="109">
                  <c:v>0.7510556604923379</c:v>
                </c:pt>
                <c:pt idx="110">
                  <c:v>0.7579460793959373</c:v>
                </c:pt>
                <c:pt idx="111">
                  <c:v>0.7648364982995367</c:v>
                </c:pt>
                <c:pt idx="112">
                  <c:v>0.7717269172031361</c:v>
                </c:pt>
                <c:pt idx="113">
                  <c:v>0.7786173361067356</c:v>
                </c:pt>
                <c:pt idx="114">
                  <c:v>0.785507755010335</c:v>
                </c:pt>
                <c:pt idx="115">
                  <c:v>0.7923981739139344</c:v>
                </c:pt>
                <c:pt idx="116">
                  <c:v>0.7992885928175338</c:v>
                </c:pt>
                <c:pt idx="117">
                  <c:v>0.8061790117211333</c:v>
                </c:pt>
                <c:pt idx="118">
                  <c:v>0.8130694306247327</c:v>
                </c:pt>
                <c:pt idx="119">
                  <c:v>0.8199598495283321</c:v>
                </c:pt>
                <c:pt idx="120">
                  <c:v>0.8268502684319315</c:v>
                </c:pt>
                <c:pt idx="121">
                  <c:v>0.833740687335531</c:v>
                </c:pt>
                <c:pt idx="122">
                  <c:v>0.8406311062391304</c:v>
                </c:pt>
                <c:pt idx="123">
                  <c:v>0.8475215251427298</c:v>
                </c:pt>
                <c:pt idx="124">
                  <c:v>0.8544119440463293</c:v>
                </c:pt>
                <c:pt idx="125">
                  <c:v>0.8613023629499287</c:v>
                </c:pt>
                <c:pt idx="126">
                  <c:v>0.8681927818535281</c:v>
                </c:pt>
                <c:pt idx="127">
                  <c:v>0.8750832007571275</c:v>
                </c:pt>
                <c:pt idx="128">
                  <c:v>0.881973619660727</c:v>
                </c:pt>
                <c:pt idx="129">
                  <c:v>0.8888640385643264</c:v>
                </c:pt>
                <c:pt idx="130">
                  <c:v>0.8957544574679258</c:v>
                </c:pt>
                <c:pt idx="131">
                  <c:v>0.9026448763715252</c:v>
                </c:pt>
                <c:pt idx="132">
                  <c:v>0.9095352952751247</c:v>
                </c:pt>
                <c:pt idx="133">
                  <c:v>0.9164257141787241</c:v>
                </c:pt>
                <c:pt idx="134">
                  <c:v>0.9233161330823235</c:v>
                </c:pt>
                <c:pt idx="135">
                  <c:v>0.930206551985923</c:v>
                </c:pt>
                <c:pt idx="136">
                  <c:v>0.9370969708895224</c:v>
                </c:pt>
                <c:pt idx="137">
                  <c:v>0.9439873897931218</c:v>
                </c:pt>
                <c:pt idx="138">
                  <c:v>0.9508778086967212</c:v>
                </c:pt>
                <c:pt idx="139">
                  <c:v>0.9577682276003207</c:v>
                </c:pt>
                <c:pt idx="140">
                  <c:v>0.9646586465039201</c:v>
                </c:pt>
                <c:pt idx="141">
                  <c:v>0.9715490654075195</c:v>
                </c:pt>
                <c:pt idx="142">
                  <c:v>0.9784394843111189</c:v>
                </c:pt>
                <c:pt idx="143">
                  <c:v>0.9853299032147184</c:v>
                </c:pt>
                <c:pt idx="144">
                  <c:v>0.9922203221183178</c:v>
                </c:pt>
                <c:pt idx="145">
                  <c:v>0.9991107410219172</c:v>
                </c:pt>
                <c:pt idx="146">
                  <c:v>1.0060011599255168</c:v>
                </c:pt>
                <c:pt idx="147">
                  <c:v>1.0128915788291162</c:v>
                </c:pt>
                <c:pt idx="148">
                  <c:v>1.0197819977327156</c:v>
                </c:pt>
                <c:pt idx="149">
                  <c:v>1.026672416636315</c:v>
                </c:pt>
                <c:pt idx="150">
                  <c:v>1.0335628355399145</c:v>
                </c:pt>
                <c:pt idx="151">
                  <c:v>1.0404532544435139</c:v>
                </c:pt>
                <c:pt idx="152">
                  <c:v>1.0473436733471133</c:v>
                </c:pt>
                <c:pt idx="153">
                  <c:v>1.0542340922507127</c:v>
                </c:pt>
                <c:pt idx="154">
                  <c:v>1.0611245111543122</c:v>
                </c:pt>
                <c:pt idx="155">
                  <c:v>1.0680149300579116</c:v>
                </c:pt>
                <c:pt idx="156">
                  <c:v>1.074905348961511</c:v>
                </c:pt>
                <c:pt idx="157">
                  <c:v>1.0817957678651104</c:v>
                </c:pt>
                <c:pt idx="158">
                  <c:v>1.0886861867687099</c:v>
                </c:pt>
                <c:pt idx="159">
                  <c:v>1.0955766056723093</c:v>
                </c:pt>
                <c:pt idx="160">
                  <c:v>1.1024670245759087</c:v>
                </c:pt>
                <c:pt idx="161">
                  <c:v>1.1093574434795082</c:v>
                </c:pt>
                <c:pt idx="162">
                  <c:v>1.1162478623831076</c:v>
                </c:pt>
                <c:pt idx="163">
                  <c:v>1.123138281286707</c:v>
                </c:pt>
                <c:pt idx="164">
                  <c:v>1.1300287001903064</c:v>
                </c:pt>
                <c:pt idx="165">
                  <c:v>1.1369191190939059</c:v>
                </c:pt>
                <c:pt idx="166">
                  <c:v>1.1438095379975053</c:v>
                </c:pt>
                <c:pt idx="167">
                  <c:v>1.1506999569011047</c:v>
                </c:pt>
                <c:pt idx="168">
                  <c:v>1.1575903758047041</c:v>
                </c:pt>
                <c:pt idx="169">
                  <c:v>1.1644807947083036</c:v>
                </c:pt>
                <c:pt idx="170">
                  <c:v>1.171371213611903</c:v>
                </c:pt>
                <c:pt idx="171">
                  <c:v>1.1782616325155024</c:v>
                </c:pt>
                <c:pt idx="172">
                  <c:v>1.1851520514191018</c:v>
                </c:pt>
                <c:pt idx="173">
                  <c:v>1.1920424703227013</c:v>
                </c:pt>
                <c:pt idx="174">
                  <c:v>1.1989328892263007</c:v>
                </c:pt>
                <c:pt idx="175">
                  <c:v>1.2058233081299001</c:v>
                </c:pt>
                <c:pt idx="176">
                  <c:v>1.2127137270334996</c:v>
                </c:pt>
                <c:pt idx="177">
                  <c:v>1.219604145937099</c:v>
                </c:pt>
                <c:pt idx="178">
                  <c:v>1.2264945648406984</c:v>
                </c:pt>
                <c:pt idx="179">
                  <c:v>1.2333849837442978</c:v>
                </c:pt>
                <c:pt idx="180">
                  <c:v>1.2402754026478973</c:v>
                </c:pt>
                <c:pt idx="181">
                  <c:v>1.2471658215514967</c:v>
                </c:pt>
                <c:pt idx="182">
                  <c:v>1.2540562404550961</c:v>
                </c:pt>
                <c:pt idx="183">
                  <c:v>1.2609466593586955</c:v>
                </c:pt>
                <c:pt idx="184">
                  <c:v>1.267837078262295</c:v>
                </c:pt>
                <c:pt idx="185">
                  <c:v>1.2747274971658944</c:v>
                </c:pt>
                <c:pt idx="186">
                  <c:v>1.2816179160694938</c:v>
                </c:pt>
                <c:pt idx="187">
                  <c:v>1.2885083349730933</c:v>
                </c:pt>
                <c:pt idx="188">
                  <c:v>1.2953987538766927</c:v>
                </c:pt>
                <c:pt idx="189">
                  <c:v>1.302289172780292</c:v>
                </c:pt>
                <c:pt idx="190">
                  <c:v>1.3091795916838915</c:v>
                </c:pt>
                <c:pt idx="191">
                  <c:v>1.316070010587491</c:v>
                </c:pt>
                <c:pt idx="192">
                  <c:v>1.3229604294910904</c:v>
                </c:pt>
                <c:pt idx="193">
                  <c:v>1.3298508483946898</c:v>
                </c:pt>
                <c:pt idx="194">
                  <c:v>1.3367412672982892</c:v>
                </c:pt>
                <c:pt idx="195">
                  <c:v>1.3436316862018887</c:v>
                </c:pt>
                <c:pt idx="196">
                  <c:v>1.350522105105488</c:v>
                </c:pt>
                <c:pt idx="197">
                  <c:v>1.3574125240090875</c:v>
                </c:pt>
                <c:pt idx="198">
                  <c:v>1.364302942912687</c:v>
                </c:pt>
                <c:pt idx="199">
                  <c:v>1.3711933618162864</c:v>
                </c:pt>
                <c:pt idx="200">
                  <c:v>1.3780837807198858</c:v>
                </c:pt>
                <c:pt idx="201">
                  <c:v>1.3849741996234852</c:v>
                </c:pt>
                <c:pt idx="202">
                  <c:v>1.3918646185270847</c:v>
                </c:pt>
                <c:pt idx="203">
                  <c:v>1.398755037430684</c:v>
                </c:pt>
                <c:pt idx="204">
                  <c:v>1.4056454563342835</c:v>
                </c:pt>
                <c:pt idx="205">
                  <c:v>1.412535875237883</c:v>
                </c:pt>
                <c:pt idx="206">
                  <c:v>1.4194262941414824</c:v>
                </c:pt>
                <c:pt idx="207">
                  <c:v>1.4263167130450818</c:v>
                </c:pt>
                <c:pt idx="208">
                  <c:v>1.4332071319486812</c:v>
                </c:pt>
                <c:pt idx="209">
                  <c:v>1.4400975508522806</c:v>
                </c:pt>
                <c:pt idx="210">
                  <c:v>1.44698796975588</c:v>
                </c:pt>
                <c:pt idx="211">
                  <c:v>1.4538783886594795</c:v>
                </c:pt>
                <c:pt idx="212">
                  <c:v>1.460768807563079</c:v>
                </c:pt>
                <c:pt idx="213">
                  <c:v>1.4676592264666783</c:v>
                </c:pt>
                <c:pt idx="214">
                  <c:v>1.4745496453702778</c:v>
                </c:pt>
                <c:pt idx="215">
                  <c:v>1.4814400642738772</c:v>
                </c:pt>
                <c:pt idx="216">
                  <c:v>1.4883304831774766</c:v>
                </c:pt>
                <c:pt idx="217">
                  <c:v>1.495220902081076</c:v>
                </c:pt>
                <c:pt idx="218">
                  <c:v>1.5021113209846755</c:v>
                </c:pt>
                <c:pt idx="219">
                  <c:v>1.509001739888275</c:v>
                </c:pt>
                <c:pt idx="220">
                  <c:v>1.5158921587918743</c:v>
                </c:pt>
                <c:pt idx="221">
                  <c:v>1.5227825776954738</c:v>
                </c:pt>
                <c:pt idx="222">
                  <c:v>1.5296729965990732</c:v>
                </c:pt>
                <c:pt idx="223">
                  <c:v>1.5365634155026726</c:v>
                </c:pt>
                <c:pt idx="224">
                  <c:v>1.543453834406272</c:v>
                </c:pt>
                <c:pt idx="225">
                  <c:v>1.5503442533098715</c:v>
                </c:pt>
                <c:pt idx="226">
                  <c:v>1.557234672213471</c:v>
                </c:pt>
                <c:pt idx="227">
                  <c:v>1.5641250911170703</c:v>
                </c:pt>
                <c:pt idx="228">
                  <c:v>1.5710155100206697</c:v>
                </c:pt>
                <c:pt idx="229">
                  <c:v>1.5779059289242692</c:v>
                </c:pt>
                <c:pt idx="230">
                  <c:v>1.5847963478278686</c:v>
                </c:pt>
                <c:pt idx="231">
                  <c:v>1.591686766731468</c:v>
                </c:pt>
                <c:pt idx="232">
                  <c:v>1.5985771856350675</c:v>
                </c:pt>
                <c:pt idx="233">
                  <c:v>1.6054676045386669</c:v>
                </c:pt>
                <c:pt idx="234">
                  <c:v>1.6123580234422663</c:v>
                </c:pt>
                <c:pt idx="235">
                  <c:v>1.6192484423458657</c:v>
                </c:pt>
                <c:pt idx="236">
                  <c:v>1.6261388612494652</c:v>
                </c:pt>
                <c:pt idx="237">
                  <c:v>1.6330292801530646</c:v>
                </c:pt>
                <c:pt idx="238">
                  <c:v>1.639919699056664</c:v>
                </c:pt>
                <c:pt idx="239">
                  <c:v>1.6468101179602634</c:v>
                </c:pt>
                <c:pt idx="240">
                  <c:v>1.6537005368638629</c:v>
                </c:pt>
                <c:pt idx="241">
                  <c:v>1.6605909557674623</c:v>
                </c:pt>
                <c:pt idx="242">
                  <c:v>1.6674813746710617</c:v>
                </c:pt>
                <c:pt idx="243">
                  <c:v>1.6743717935746611</c:v>
                </c:pt>
                <c:pt idx="244">
                  <c:v>1.6812622124782606</c:v>
                </c:pt>
                <c:pt idx="245">
                  <c:v>1.68815263138186</c:v>
                </c:pt>
                <c:pt idx="246">
                  <c:v>1.6950430502854594</c:v>
                </c:pt>
                <c:pt idx="247">
                  <c:v>1.7019334691890589</c:v>
                </c:pt>
                <c:pt idx="248">
                  <c:v>1.7088238880926583</c:v>
                </c:pt>
                <c:pt idx="249">
                  <c:v>1.7157143069962577</c:v>
                </c:pt>
                <c:pt idx="250">
                  <c:v>1.7226047258998571</c:v>
                </c:pt>
                <c:pt idx="251">
                  <c:v>1.7294951448034566</c:v>
                </c:pt>
                <c:pt idx="252">
                  <c:v>1.736385563707056</c:v>
                </c:pt>
                <c:pt idx="253">
                  <c:v>1.7432759826106554</c:v>
                </c:pt>
                <c:pt idx="254">
                  <c:v>1.7501664015142548</c:v>
                </c:pt>
                <c:pt idx="255">
                  <c:v>1.7570568204178543</c:v>
                </c:pt>
                <c:pt idx="256">
                  <c:v>1.7639472393214537</c:v>
                </c:pt>
                <c:pt idx="257">
                  <c:v>1.7708376582250531</c:v>
                </c:pt>
                <c:pt idx="258">
                  <c:v>1.7777280771286526</c:v>
                </c:pt>
                <c:pt idx="259">
                  <c:v>1.784618496032252</c:v>
                </c:pt>
                <c:pt idx="260">
                  <c:v>1.7915089149358514</c:v>
                </c:pt>
                <c:pt idx="261">
                  <c:v>1.7983993338394508</c:v>
                </c:pt>
                <c:pt idx="262">
                  <c:v>1.8052897527430503</c:v>
                </c:pt>
                <c:pt idx="263">
                  <c:v>1.8121801716466497</c:v>
                </c:pt>
                <c:pt idx="264">
                  <c:v>1.8190705905502491</c:v>
                </c:pt>
                <c:pt idx="265">
                  <c:v>1.8259610094538485</c:v>
                </c:pt>
                <c:pt idx="266">
                  <c:v>1.832851428357448</c:v>
                </c:pt>
                <c:pt idx="267">
                  <c:v>1.8397418472610474</c:v>
                </c:pt>
                <c:pt idx="268">
                  <c:v>1.8466322661646468</c:v>
                </c:pt>
                <c:pt idx="269">
                  <c:v>1.8535226850682462</c:v>
                </c:pt>
                <c:pt idx="270">
                  <c:v>1.8604131039718457</c:v>
                </c:pt>
                <c:pt idx="271">
                  <c:v>1.867303522875445</c:v>
                </c:pt>
                <c:pt idx="272">
                  <c:v>1.8741939417790445</c:v>
                </c:pt>
                <c:pt idx="273">
                  <c:v>1.881084360682644</c:v>
                </c:pt>
                <c:pt idx="274">
                  <c:v>1.8879747795862434</c:v>
                </c:pt>
                <c:pt idx="275">
                  <c:v>1.8948651984898428</c:v>
                </c:pt>
                <c:pt idx="276">
                  <c:v>1.9017556173934422</c:v>
                </c:pt>
                <c:pt idx="277">
                  <c:v>1.9086460362970417</c:v>
                </c:pt>
                <c:pt idx="278">
                  <c:v>1.915536455200641</c:v>
                </c:pt>
                <c:pt idx="279">
                  <c:v>1.9224268741042405</c:v>
                </c:pt>
                <c:pt idx="280">
                  <c:v>1.92931729300784</c:v>
                </c:pt>
                <c:pt idx="281">
                  <c:v>1.9362077119114394</c:v>
                </c:pt>
                <c:pt idx="282">
                  <c:v>1.9430981308150388</c:v>
                </c:pt>
                <c:pt idx="283">
                  <c:v>1.9499885497186382</c:v>
                </c:pt>
                <c:pt idx="284">
                  <c:v>1.9568789686222376</c:v>
                </c:pt>
                <c:pt idx="285">
                  <c:v>1.963769387525837</c:v>
                </c:pt>
                <c:pt idx="286">
                  <c:v>1.9706598064294365</c:v>
                </c:pt>
                <c:pt idx="287">
                  <c:v>1.977550225333036</c:v>
                </c:pt>
                <c:pt idx="288">
                  <c:v>1.9844406442366354</c:v>
                </c:pt>
                <c:pt idx="289">
                  <c:v>1.9913310631402348</c:v>
                </c:pt>
                <c:pt idx="290">
                  <c:v>1.9982214820438342</c:v>
                </c:pt>
                <c:pt idx="291">
                  <c:v>2.005111900947434</c:v>
                </c:pt>
                <c:pt idx="292">
                  <c:v>2.0120023198510335</c:v>
                </c:pt>
                <c:pt idx="293">
                  <c:v>2.018892738754633</c:v>
                </c:pt>
                <c:pt idx="294">
                  <c:v>2.025783157658233</c:v>
                </c:pt>
                <c:pt idx="295">
                  <c:v>2.0326735765618325</c:v>
                </c:pt>
                <c:pt idx="296">
                  <c:v>2.039563995465432</c:v>
                </c:pt>
                <c:pt idx="297">
                  <c:v>2.0464544143690317</c:v>
                </c:pt>
                <c:pt idx="298">
                  <c:v>2.0533448332726314</c:v>
                </c:pt>
                <c:pt idx="299">
                  <c:v>2.060235252176231</c:v>
                </c:pt>
                <c:pt idx="300">
                  <c:v>2.0671256710798307</c:v>
                </c:pt>
                <c:pt idx="301">
                  <c:v>2.0740160899834303</c:v>
                </c:pt>
                <c:pt idx="302">
                  <c:v>2.08090650888703</c:v>
                </c:pt>
                <c:pt idx="303">
                  <c:v>2.0877969277906296</c:v>
                </c:pt>
                <c:pt idx="304">
                  <c:v>2.0946873466942293</c:v>
                </c:pt>
                <c:pt idx="305">
                  <c:v>2.101577765597829</c:v>
                </c:pt>
                <c:pt idx="306">
                  <c:v>2.1084681845014286</c:v>
                </c:pt>
                <c:pt idx="307">
                  <c:v>2.1153586034050282</c:v>
                </c:pt>
                <c:pt idx="308">
                  <c:v>2.122249022308628</c:v>
                </c:pt>
                <c:pt idx="309">
                  <c:v>2.1291394412122275</c:v>
                </c:pt>
                <c:pt idx="310">
                  <c:v>2.136029860115827</c:v>
                </c:pt>
                <c:pt idx="311">
                  <c:v>2.142920279019427</c:v>
                </c:pt>
                <c:pt idx="312">
                  <c:v>2.1498106979230265</c:v>
                </c:pt>
                <c:pt idx="313">
                  <c:v>2.156701116826626</c:v>
                </c:pt>
                <c:pt idx="314">
                  <c:v>2.163591535730226</c:v>
                </c:pt>
                <c:pt idx="315">
                  <c:v>2.1704819546338254</c:v>
                </c:pt>
                <c:pt idx="316">
                  <c:v>2.177372373537425</c:v>
                </c:pt>
                <c:pt idx="317">
                  <c:v>2.1842627924410247</c:v>
                </c:pt>
                <c:pt idx="318">
                  <c:v>2.1911532113446244</c:v>
                </c:pt>
                <c:pt idx="319">
                  <c:v>2.198043630248224</c:v>
                </c:pt>
                <c:pt idx="320">
                  <c:v>2.2049340491518237</c:v>
                </c:pt>
                <c:pt idx="321">
                  <c:v>2.2118244680554233</c:v>
                </c:pt>
                <c:pt idx="322">
                  <c:v>2.218714886959023</c:v>
                </c:pt>
                <c:pt idx="323">
                  <c:v>2.2256053058626226</c:v>
                </c:pt>
                <c:pt idx="324">
                  <c:v>2.2324957247662223</c:v>
                </c:pt>
                <c:pt idx="325">
                  <c:v>2.239386143669822</c:v>
                </c:pt>
                <c:pt idx="326">
                  <c:v>2.2462765625734216</c:v>
                </c:pt>
                <c:pt idx="327">
                  <c:v>2.253166981477021</c:v>
                </c:pt>
                <c:pt idx="328">
                  <c:v>2.260057400380621</c:v>
                </c:pt>
                <c:pt idx="329">
                  <c:v>2.2669478192842205</c:v>
                </c:pt>
                <c:pt idx="330">
                  <c:v>2.27383823818782</c:v>
                </c:pt>
                <c:pt idx="331">
                  <c:v>2.28072865709142</c:v>
                </c:pt>
                <c:pt idx="332">
                  <c:v>2.2876190759950195</c:v>
                </c:pt>
                <c:pt idx="333">
                  <c:v>2.294509494898619</c:v>
                </c:pt>
                <c:pt idx="334">
                  <c:v>2.3013999138022188</c:v>
                </c:pt>
                <c:pt idx="335">
                  <c:v>2.3082903327058184</c:v>
                </c:pt>
                <c:pt idx="336">
                  <c:v>2.315180751609418</c:v>
                </c:pt>
                <c:pt idx="337">
                  <c:v>2.3220711705130177</c:v>
                </c:pt>
                <c:pt idx="338">
                  <c:v>2.3289615894166174</c:v>
                </c:pt>
                <c:pt idx="339">
                  <c:v>2.335852008320217</c:v>
                </c:pt>
                <c:pt idx="340">
                  <c:v>2.3427424272238166</c:v>
                </c:pt>
                <c:pt idx="341">
                  <c:v>2.3496328461274163</c:v>
                </c:pt>
                <c:pt idx="342">
                  <c:v>2.356523265031016</c:v>
                </c:pt>
                <c:pt idx="343">
                  <c:v>2.3634136839346156</c:v>
                </c:pt>
                <c:pt idx="344">
                  <c:v>2.3703041028382152</c:v>
                </c:pt>
                <c:pt idx="345">
                  <c:v>2.377194521741815</c:v>
                </c:pt>
                <c:pt idx="346">
                  <c:v>2.3840849406454145</c:v>
                </c:pt>
                <c:pt idx="347">
                  <c:v>2.390975359549014</c:v>
                </c:pt>
                <c:pt idx="348">
                  <c:v>2.397865778452614</c:v>
                </c:pt>
                <c:pt idx="349">
                  <c:v>2.4047561973562135</c:v>
                </c:pt>
                <c:pt idx="350">
                  <c:v>2.411646616259813</c:v>
                </c:pt>
                <c:pt idx="351">
                  <c:v>2.418537035163413</c:v>
                </c:pt>
                <c:pt idx="352">
                  <c:v>2.4254274540670124</c:v>
                </c:pt>
                <c:pt idx="353">
                  <c:v>2.432317872970612</c:v>
                </c:pt>
                <c:pt idx="354">
                  <c:v>2.4392082918742117</c:v>
                </c:pt>
                <c:pt idx="355">
                  <c:v>2.4460987107778114</c:v>
                </c:pt>
                <c:pt idx="356">
                  <c:v>2.452989129681411</c:v>
                </c:pt>
                <c:pt idx="357">
                  <c:v>2.4598795485850107</c:v>
                </c:pt>
                <c:pt idx="358">
                  <c:v>2.4667699674886103</c:v>
                </c:pt>
                <c:pt idx="359">
                  <c:v>2.47366038639221</c:v>
                </c:pt>
                <c:pt idx="360">
                  <c:v>2.4805508052958096</c:v>
                </c:pt>
                <c:pt idx="361">
                  <c:v>2.4874412241994093</c:v>
                </c:pt>
                <c:pt idx="362">
                  <c:v>2.494331643103009</c:v>
                </c:pt>
                <c:pt idx="363">
                  <c:v>2.5012220620066086</c:v>
                </c:pt>
                <c:pt idx="364">
                  <c:v>2.508112480910208</c:v>
                </c:pt>
                <c:pt idx="365">
                  <c:v>2.515002899813808</c:v>
                </c:pt>
                <c:pt idx="366">
                  <c:v>2.5218933187174075</c:v>
                </c:pt>
                <c:pt idx="367">
                  <c:v>2.528783737621007</c:v>
                </c:pt>
                <c:pt idx="368">
                  <c:v>2.535674156524607</c:v>
                </c:pt>
                <c:pt idx="369">
                  <c:v>2.5425645754282065</c:v>
                </c:pt>
                <c:pt idx="370">
                  <c:v>2.549454994331806</c:v>
                </c:pt>
                <c:pt idx="371">
                  <c:v>2.5563454132354058</c:v>
                </c:pt>
                <c:pt idx="372">
                  <c:v>2.5632358321390054</c:v>
                </c:pt>
                <c:pt idx="373">
                  <c:v>2.570126251042605</c:v>
                </c:pt>
                <c:pt idx="374">
                  <c:v>2.5770166699462047</c:v>
                </c:pt>
                <c:pt idx="375">
                  <c:v>2.5839070888498044</c:v>
                </c:pt>
                <c:pt idx="376">
                  <c:v>2.590797507753404</c:v>
                </c:pt>
                <c:pt idx="377">
                  <c:v>2.5976879266570037</c:v>
                </c:pt>
                <c:pt idx="378">
                  <c:v>2.6045783455606033</c:v>
                </c:pt>
                <c:pt idx="379">
                  <c:v>2.611468764464203</c:v>
                </c:pt>
                <c:pt idx="380">
                  <c:v>2.6183591833678026</c:v>
                </c:pt>
                <c:pt idx="381">
                  <c:v>2.6252496022714022</c:v>
                </c:pt>
                <c:pt idx="382">
                  <c:v>2.632140021175002</c:v>
                </c:pt>
                <c:pt idx="383">
                  <c:v>2.6390304400786015</c:v>
                </c:pt>
                <c:pt idx="384">
                  <c:v>2.645920858982201</c:v>
                </c:pt>
                <c:pt idx="385">
                  <c:v>2.652811277885801</c:v>
                </c:pt>
                <c:pt idx="386">
                  <c:v>2.6597016967894005</c:v>
                </c:pt>
                <c:pt idx="387">
                  <c:v>2.666592115693</c:v>
                </c:pt>
                <c:pt idx="388">
                  <c:v>2.6734825345966</c:v>
                </c:pt>
                <c:pt idx="389">
                  <c:v>2.6803729535001994</c:v>
                </c:pt>
                <c:pt idx="390">
                  <c:v>2.687263372403799</c:v>
                </c:pt>
                <c:pt idx="391">
                  <c:v>2.6941537913073987</c:v>
                </c:pt>
                <c:pt idx="392">
                  <c:v>2.7010442102109984</c:v>
                </c:pt>
                <c:pt idx="393">
                  <c:v>2.707934629114598</c:v>
                </c:pt>
                <c:pt idx="394">
                  <c:v>2.7148250480181977</c:v>
                </c:pt>
                <c:pt idx="395">
                  <c:v>2.7217154669217973</c:v>
                </c:pt>
                <c:pt idx="396">
                  <c:v>2.728605885825397</c:v>
                </c:pt>
                <c:pt idx="397">
                  <c:v>2.7354963047289966</c:v>
                </c:pt>
                <c:pt idx="398">
                  <c:v>2.7423867236325963</c:v>
                </c:pt>
                <c:pt idx="399">
                  <c:v>2.749277142536196</c:v>
                </c:pt>
                <c:pt idx="400">
                  <c:v>2.7561675614397956</c:v>
                </c:pt>
                <c:pt idx="401">
                  <c:v>2.7630579803433952</c:v>
                </c:pt>
                <c:pt idx="402">
                  <c:v>2.769948399246995</c:v>
                </c:pt>
                <c:pt idx="403">
                  <c:v>2.7768388181505945</c:v>
                </c:pt>
                <c:pt idx="404">
                  <c:v>2.783729237054194</c:v>
                </c:pt>
                <c:pt idx="405">
                  <c:v>2.790619655957794</c:v>
                </c:pt>
                <c:pt idx="406">
                  <c:v>2.7975100748613935</c:v>
                </c:pt>
                <c:pt idx="407">
                  <c:v>2.804400493764993</c:v>
                </c:pt>
                <c:pt idx="408">
                  <c:v>2.8112909126685928</c:v>
                </c:pt>
                <c:pt idx="409">
                  <c:v>2.8181813315721924</c:v>
                </c:pt>
                <c:pt idx="410">
                  <c:v>2.825071750475792</c:v>
                </c:pt>
                <c:pt idx="411">
                  <c:v>2.8319621693793917</c:v>
                </c:pt>
                <c:pt idx="412">
                  <c:v>2.8388525882829914</c:v>
                </c:pt>
                <c:pt idx="413">
                  <c:v>2.845743007186591</c:v>
                </c:pt>
                <c:pt idx="414">
                  <c:v>2.8526334260901907</c:v>
                </c:pt>
                <c:pt idx="415">
                  <c:v>2.8595238449937903</c:v>
                </c:pt>
                <c:pt idx="416">
                  <c:v>2.86641426389739</c:v>
                </c:pt>
                <c:pt idx="417">
                  <c:v>2.8733046828009896</c:v>
                </c:pt>
                <c:pt idx="418">
                  <c:v>2.8801951017045893</c:v>
                </c:pt>
                <c:pt idx="419">
                  <c:v>2.887085520608189</c:v>
                </c:pt>
                <c:pt idx="420">
                  <c:v>2.8939759395117886</c:v>
                </c:pt>
                <c:pt idx="421">
                  <c:v>2.900866358415388</c:v>
                </c:pt>
                <c:pt idx="422">
                  <c:v>2.907756777318988</c:v>
                </c:pt>
                <c:pt idx="423">
                  <c:v>2.9146471962225875</c:v>
                </c:pt>
                <c:pt idx="424">
                  <c:v>2.921537615126187</c:v>
                </c:pt>
                <c:pt idx="425">
                  <c:v>2.928428034029787</c:v>
                </c:pt>
                <c:pt idx="426">
                  <c:v>2.9353184529333864</c:v>
                </c:pt>
                <c:pt idx="427">
                  <c:v>2.942208871836986</c:v>
                </c:pt>
                <c:pt idx="428">
                  <c:v>2.9490992907405857</c:v>
                </c:pt>
                <c:pt idx="429">
                  <c:v>2.9559897096441854</c:v>
                </c:pt>
                <c:pt idx="430">
                  <c:v>2.962880128547785</c:v>
                </c:pt>
                <c:pt idx="431">
                  <c:v>2.9697705474513847</c:v>
                </c:pt>
                <c:pt idx="432">
                  <c:v>2.9766609663549843</c:v>
                </c:pt>
                <c:pt idx="433">
                  <c:v>2.983551385258584</c:v>
                </c:pt>
                <c:pt idx="434">
                  <c:v>2.9904418041621836</c:v>
                </c:pt>
                <c:pt idx="435">
                  <c:v>2.9973322230657833</c:v>
                </c:pt>
                <c:pt idx="436">
                  <c:v>3.004222641969383</c:v>
                </c:pt>
                <c:pt idx="437">
                  <c:v>3.0111130608729826</c:v>
                </c:pt>
                <c:pt idx="438">
                  <c:v>3.0180034797765822</c:v>
                </c:pt>
                <c:pt idx="439">
                  <c:v>3.024893898680182</c:v>
                </c:pt>
                <c:pt idx="440">
                  <c:v>3.0317843175837815</c:v>
                </c:pt>
                <c:pt idx="441">
                  <c:v>3.038674736487381</c:v>
                </c:pt>
                <c:pt idx="442">
                  <c:v>3.045565155390981</c:v>
                </c:pt>
                <c:pt idx="443">
                  <c:v>3.0524555742945805</c:v>
                </c:pt>
                <c:pt idx="444">
                  <c:v>3.05934599319818</c:v>
                </c:pt>
                <c:pt idx="445">
                  <c:v>3.0662364121017798</c:v>
                </c:pt>
                <c:pt idx="446">
                  <c:v>3.0731268310053794</c:v>
                </c:pt>
                <c:pt idx="447">
                  <c:v>3.080017249908979</c:v>
                </c:pt>
                <c:pt idx="448">
                  <c:v>3.0869076688125787</c:v>
                </c:pt>
                <c:pt idx="449">
                  <c:v>3.0937980877161784</c:v>
                </c:pt>
                <c:pt idx="450">
                  <c:v>3.100688506619778</c:v>
                </c:pt>
                <c:pt idx="451">
                  <c:v>3.1075789255233777</c:v>
                </c:pt>
                <c:pt idx="452">
                  <c:v>3.1144693444269773</c:v>
                </c:pt>
                <c:pt idx="453">
                  <c:v>3.121359763330577</c:v>
                </c:pt>
                <c:pt idx="454">
                  <c:v>3.1282501822341766</c:v>
                </c:pt>
                <c:pt idx="455">
                  <c:v>3.1351406011377763</c:v>
                </c:pt>
                <c:pt idx="456">
                  <c:v>3.142031020041376</c:v>
                </c:pt>
                <c:pt idx="457">
                  <c:v>3.1489214389449756</c:v>
                </c:pt>
                <c:pt idx="458">
                  <c:v>3.155811857848575</c:v>
                </c:pt>
                <c:pt idx="459">
                  <c:v>3.162702276752175</c:v>
                </c:pt>
                <c:pt idx="460">
                  <c:v>3.1695926956557745</c:v>
                </c:pt>
                <c:pt idx="461">
                  <c:v>3.176483114559374</c:v>
                </c:pt>
                <c:pt idx="462">
                  <c:v>3.183373533462974</c:v>
                </c:pt>
                <c:pt idx="463">
                  <c:v>3.1902639523665735</c:v>
                </c:pt>
                <c:pt idx="464">
                  <c:v>3.197154371270173</c:v>
                </c:pt>
                <c:pt idx="465">
                  <c:v>3.2040447901737727</c:v>
                </c:pt>
                <c:pt idx="466">
                  <c:v>3.2109352090773724</c:v>
                </c:pt>
                <c:pt idx="467">
                  <c:v>3.217825627980972</c:v>
                </c:pt>
                <c:pt idx="468">
                  <c:v>3.2247160468845717</c:v>
                </c:pt>
                <c:pt idx="469">
                  <c:v>3.2316064657881713</c:v>
                </c:pt>
                <c:pt idx="470">
                  <c:v>3.238496884691771</c:v>
                </c:pt>
                <c:pt idx="471">
                  <c:v>3.2453873035953706</c:v>
                </c:pt>
                <c:pt idx="472">
                  <c:v>3.2522777224989703</c:v>
                </c:pt>
                <c:pt idx="473">
                  <c:v>3.25916814140257</c:v>
                </c:pt>
                <c:pt idx="474">
                  <c:v>3.2660585603061696</c:v>
                </c:pt>
                <c:pt idx="475">
                  <c:v>3.2729489792097692</c:v>
                </c:pt>
                <c:pt idx="476">
                  <c:v>3.279839398113369</c:v>
                </c:pt>
                <c:pt idx="477">
                  <c:v>3.2867298170169685</c:v>
                </c:pt>
                <c:pt idx="478">
                  <c:v>3.293620235920568</c:v>
                </c:pt>
                <c:pt idx="479">
                  <c:v>3.300510654824168</c:v>
                </c:pt>
                <c:pt idx="480">
                  <c:v>3.3074010737277675</c:v>
                </c:pt>
                <c:pt idx="481">
                  <c:v>3.314291492631367</c:v>
                </c:pt>
                <c:pt idx="482">
                  <c:v>3.321181911534967</c:v>
                </c:pt>
                <c:pt idx="483">
                  <c:v>3.3280723304385664</c:v>
                </c:pt>
                <c:pt idx="484">
                  <c:v>3.334962749342166</c:v>
                </c:pt>
                <c:pt idx="485">
                  <c:v>3.3418531682457657</c:v>
                </c:pt>
                <c:pt idx="486">
                  <c:v>3.3487435871493654</c:v>
                </c:pt>
                <c:pt idx="487">
                  <c:v>3.355634006052965</c:v>
                </c:pt>
                <c:pt idx="488">
                  <c:v>3.3625244249565647</c:v>
                </c:pt>
                <c:pt idx="489">
                  <c:v>3.3694148438601643</c:v>
                </c:pt>
                <c:pt idx="490">
                  <c:v>3.376305262763764</c:v>
                </c:pt>
                <c:pt idx="491">
                  <c:v>3.3831956816673636</c:v>
                </c:pt>
                <c:pt idx="492">
                  <c:v>3.3900861005709633</c:v>
                </c:pt>
                <c:pt idx="493">
                  <c:v>3.396976519474563</c:v>
                </c:pt>
                <c:pt idx="494">
                  <c:v>3.4038669383781626</c:v>
                </c:pt>
                <c:pt idx="495">
                  <c:v>3.410757357281762</c:v>
                </c:pt>
                <c:pt idx="496">
                  <c:v>3.417647776185362</c:v>
                </c:pt>
                <c:pt idx="497">
                  <c:v>3.4245381950889615</c:v>
                </c:pt>
                <c:pt idx="498">
                  <c:v>3.431428613992561</c:v>
                </c:pt>
                <c:pt idx="499">
                  <c:v>3.438319032896161</c:v>
                </c:pt>
                <c:pt idx="500">
                  <c:v>3.4452094517997605</c:v>
                </c:pt>
                <c:pt idx="501">
                  <c:v>3.45209987070336</c:v>
                </c:pt>
                <c:pt idx="502">
                  <c:v>3.4589902896069598</c:v>
                </c:pt>
                <c:pt idx="503">
                  <c:v>3.4658807085105594</c:v>
                </c:pt>
                <c:pt idx="504">
                  <c:v>3.472771127414159</c:v>
                </c:pt>
                <c:pt idx="505">
                  <c:v>3.4796615463177587</c:v>
                </c:pt>
                <c:pt idx="506">
                  <c:v>3.4865519652213584</c:v>
                </c:pt>
                <c:pt idx="507">
                  <c:v>3.493442384124958</c:v>
                </c:pt>
                <c:pt idx="508">
                  <c:v>3.5003328030285576</c:v>
                </c:pt>
                <c:pt idx="509">
                  <c:v>3.5072232219321573</c:v>
                </c:pt>
                <c:pt idx="510">
                  <c:v>3.514113640835757</c:v>
                </c:pt>
                <c:pt idx="511">
                  <c:v>3.5210040597393566</c:v>
                </c:pt>
                <c:pt idx="512">
                  <c:v>3.5278944786429562</c:v>
                </c:pt>
                <c:pt idx="513">
                  <c:v>3.534784897546556</c:v>
                </c:pt>
                <c:pt idx="514">
                  <c:v>3.5416753164501555</c:v>
                </c:pt>
                <c:pt idx="515">
                  <c:v>3.548565735353755</c:v>
                </c:pt>
                <c:pt idx="516">
                  <c:v>3.555456154257355</c:v>
                </c:pt>
                <c:pt idx="517">
                  <c:v>3.5623465731609545</c:v>
                </c:pt>
                <c:pt idx="518">
                  <c:v>3.569236992064554</c:v>
                </c:pt>
                <c:pt idx="519">
                  <c:v>3.576127410968154</c:v>
                </c:pt>
                <c:pt idx="520">
                  <c:v>3.5830178298717534</c:v>
                </c:pt>
                <c:pt idx="521">
                  <c:v>3.589908248775353</c:v>
                </c:pt>
                <c:pt idx="522">
                  <c:v>3.5967986676789527</c:v>
                </c:pt>
                <c:pt idx="523">
                  <c:v>3.6036890865825524</c:v>
                </c:pt>
                <c:pt idx="524">
                  <c:v>3.610579505486152</c:v>
                </c:pt>
                <c:pt idx="525">
                  <c:v>3.6174699243897517</c:v>
                </c:pt>
                <c:pt idx="526">
                  <c:v>3.6243603432933513</c:v>
                </c:pt>
                <c:pt idx="527">
                  <c:v>3.631250762196951</c:v>
                </c:pt>
                <c:pt idx="528">
                  <c:v>3.6381411811005506</c:v>
                </c:pt>
                <c:pt idx="529">
                  <c:v>3.6450316000041503</c:v>
                </c:pt>
                <c:pt idx="530">
                  <c:v>3.65192201890775</c:v>
                </c:pt>
                <c:pt idx="531">
                  <c:v>3.6588124378113496</c:v>
                </c:pt>
                <c:pt idx="532">
                  <c:v>3.665702856714949</c:v>
                </c:pt>
                <c:pt idx="533">
                  <c:v>3.672593275618549</c:v>
                </c:pt>
                <c:pt idx="534">
                  <c:v>3.6794836945221485</c:v>
                </c:pt>
                <c:pt idx="535">
                  <c:v>3.686374113425748</c:v>
                </c:pt>
                <c:pt idx="536">
                  <c:v>3.693264532329348</c:v>
                </c:pt>
                <c:pt idx="537">
                  <c:v>3.7001549512329475</c:v>
                </c:pt>
                <c:pt idx="538">
                  <c:v>3.707045370136547</c:v>
                </c:pt>
                <c:pt idx="539">
                  <c:v>3.7139357890401468</c:v>
                </c:pt>
                <c:pt idx="540">
                  <c:v>3.7208262079437464</c:v>
                </c:pt>
                <c:pt idx="541">
                  <c:v>3.727716626847346</c:v>
                </c:pt>
                <c:pt idx="542">
                  <c:v>3.7346070457509457</c:v>
                </c:pt>
                <c:pt idx="543">
                  <c:v>3.7414974646545454</c:v>
                </c:pt>
                <c:pt idx="544">
                  <c:v>3.748387883558145</c:v>
                </c:pt>
                <c:pt idx="545">
                  <c:v>3.7552783024617447</c:v>
                </c:pt>
                <c:pt idx="546">
                  <c:v>3.7621687213653443</c:v>
                </c:pt>
                <c:pt idx="547">
                  <c:v>3.769059140268944</c:v>
                </c:pt>
                <c:pt idx="548">
                  <c:v>3.7759495591725436</c:v>
                </c:pt>
                <c:pt idx="549">
                  <c:v>3.7828399780761433</c:v>
                </c:pt>
                <c:pt idx="550">
                  <c:v>3.789730396979743</c:v>
                </c:pt>
                <c:pt idx="551">
                  <c:v>3.7966208158833425</c:v>
                </c:pt>
                <c:pt idx="552">
                  <c:v>3.803511234786942</c:v>
                </c:pt>
                <c:pt idx="553">
                  <c:v>3.810401653690542</c:v>
                </c:pt>
                <c:pt idx="554">
                  <c:v>3.8172920725941415</c:v>
                </c:pt>
                <c:pt idx="555">
                  <c:v>3.824182491497741</c:v>
                </c:pt>
                <c:pt idx="556">
                  <c:v>3.831072910401341</c:v>
                </c:pt>
                <c:pt idx="557">
                  <c:v>3.8379633293049404</c:v>
                </c:pt>
                <c:pt idx="558">
                  <c:v>3.84485374820854</c:v>
                </c:pt>
                <c:pt idx="559">
                  <c:v>3.8517441671121397</c:v>
                </c:pt>
                <c:pt idx="560">
                  <c:v>3.8586345860157394</c:v>
                </c:pt>
                <c:pt idx="561">
                  <c:v>3.865525004919339</c:v>
                </c:pt>
                <c:pt idx="562">
                  <c:v>3.8724154238229387</c:v>
                </c:pt>
                <c:pt idx="563">
                  <c:v>3.8793058427265383</c:v>
                </c:pt>
                <c:pt idx="564">
                  <c:v>3.886196261630138</c:v>
                </c:pt>
                <c:pt idx="565">
                  <c:v>3.8930866805337376</c:v>
                </c:pt>
                <c:pt idx="566">
                  <c:v>3.8999770994373373</c:v>
                </c:pt>
                <c:pt idx="567">
                  <c:v>3.906867518340937</c:v>
                </c:pt>
                <c:pt idx="568">
                  <c:v>3.9137579372445366</c:v>
                </c:pt>
                <c:pt idx="569">
                  <c:v>3.9206483561481362</c:v>
                </c:pt>
                <c:pt idx="570">
                  <c:v>3.927538775051736</c:v>
                </c:pt>
                <c:pt idx="571">
                  <c:v>3.9344291939553355</c:v>
                </c:pt>
                <c:pt idx="572">
                  <c:v>3.941319612858935</c:v>
                </c:pt>
                <c:pt idx="573">
                  <c:v>3.948210031762535</c:v>
                </c:pt>
                <c:pt idx="574">
                  <c:v>3.9551004506661345</c:v>
                </c:pt>
                <c:pt idx="575">
                  <c:v>3.961990869569734</c:v>
                </c:pt>
                <c:pt idx="576">
                  <c:v>3.9688812884733338</c:v>
                </c:pt>
                <c:pt idx="577">
                  <c:v>3.9757717073769334</c:v>
                </c:pt>
                <c:pt idx="578">
                  <c:v>3.982662126280533</c:v>
                </c:pt>
                <c:pt idx="579">
                  <c:v>3.9895525451841327</c:v>
                </c:pt>
                <c:pt idx="580">
                  <c:v>3.9964429640877324</c:v>
                </c:pt>
                <c:pt idx="581">
                  <c:v>4.003333382991332</c:v>
                </c:pt>
                <c:pt idx="582">
                  <c:v>4.010223801894931</c:v>
                </c:pt>
                <c:pt idx="583">
                  <c:v>4.01711422079853</c:v>
                </c:pt>
                <c:pt idx="584">
                  <c:v>4.024004639702129</c:v>
                </c:pt>
                <c:pt idx="585">
                  <c:v>4.030895058605728</c:v>
                </c:pt>
                <c:pt idx="586">
                  <c:v>4.037785477509328</c:v>
                </c:pt>
                <c:pt idx="587">
                  <c:v>4.044675896412927</c:v>
                </c:pt>
                <c:pt idx="588">
                  <c:v>4.051566315316526</c:v>
                </c:pt>
                <c:pt idx="589">
                  <c:v>4.058456734220125</c:v>
                </c:pt>
                <c:pt idx="590">
                  <c:v>4.065347153123724</c:v>
                </c:pt>
                <c:pt idx="591">
                  <c:v>4.072237572027324</c:v>
                </c:pt>
                <c:pt idx="592">
                  <c:v>4.079127990930923</c:v>
                </c:pt>
                <c:pt idx="593">
                  <c:v>4.086018409834522</c:v>
                </c:pt>
                <c:pt idx="594">
                  <c:v>4.092908828738121</c:v>
                </c:pt>
                <c:pt idx="595">
                  <c:v>4.09979924764172</c:v>
                </c:pt>
                <c:pt idx="596">
                  <c:v>4.10668966654532</c:v>
                </c:pt>
                <c:pt idx="597">
                  <c:v>4.113580085448919</c:v>
                </c:pt>
                <c:pt idx="598">
                  <c:v>4.120470504352518</c:v>
                </c:pt>
                <c:pt idx="599">
                  <c:v>4.127360923256117</c:v>
                </c:pt>
                <c:pt idx="600">
                  <c:v>4.1342513421597165</c:v>
                </c:pt>
              </c:numCache>
            </c:numRef>
          </c:xVal>
          <c:yVal>
            <c:numRef>
              <c:f>Calculator!$W$21:$W$621</c:f>
              <c:numCache>
                <c:ptCount val="601"/>
                <c:pt idx="1">
                  <c:v>3.054202740824709E-05</c:v>
                </c:pt>
                <c:pt idx="2">
                  <c:v>6.09115493933022E-05</c:v>
                </c:pt>
                <c:pt idx="3">
                  <c:v>9.110954028868396E-05</c:v>
                </c:pt>
                <c:pt idx="4">
                  <c:v>0.00012113696892474599</c:v>
                </c:pt>
                <c:pt idx="5">
                  <c:v>0.00015099479865975955</c:v>
                </c:pt>
                <c:pt idx="6">
                  <c:v>0.00018068398741082054</c:v>
                </c:pt>
                <c:pt idx="7">
                  <c:v>0.00021020548768458205</c:v>
                </c:pt>
                <c:pt idx="8">
                  <c:v>0.00023956024660781315</c:v>
                </c:pt>
                <c:pt idx="9">
                  <c:v>0.0002687492059577853</c:v>
                </c:pt>
                <c:pt idx="10">
                  <c:v>0.00029777330219248695</c:v>
                </c:pt>
                <c:pt idx="11">
                  <c:v>0.00032663346648066757</c:v>
                </c:pt>
                <c:pt idx="12">
                  <c:v>0.00035533062473171206</c:v>
                </c:pt>
                <c:pt idx="13">
                  <c:v>0.0003838656976253461</c:v>
                </c:pt>
                <c:pt idx="14">
                  <c:v>0.0004122396006411743</c:v>
                </c:pt>
                <c:pt idx="15">
                  <c:v>0.00044045324408805087</c:v>
                </c:pt>
                <c:pt idx="16">
                  <c:v>0.0004685075331332849</c:v>
                </c:pt>
                <c:pt idx="17">
                  <c:v>0.0004964033678316804</c:v>
                </c:pt>
                <c:pt idx="18">
                  <c:v>0.0005241416431544125</c:v>
                </c:pt>
                <c:pt idx="19">
                  <c:v>0.0005517232490177402</c:v>
                </c:pt>
                <c:pt idx="20">
                  <c:v>0.0005791490703115575</c:v>
                </c:pt>
                <c:pt idx="21">
                  <c:v>0.0006064199869277828</c:v>
                </c:pt>
                <c:pt idx="22">
                  <c:v>0.0006335368737885884</c:v>
                </c:pt>
                <c:pt idx="23">
                  <c:v>0.00066050060087447</c:v>
                </c:pt>
                <c:pt idx="24">
                  <c:v>0.0006873120332521579</c:v>
                </c:pt>
                <c:pt idx="25">
                  <c:v>0.0007139720311023708</c:v>
                </c:pt>
                <c:pt idx="26">
                  <c:v>0.0007404814497474126</c:v>
                </c:pt>
                <c:pt idx="27">
                  <c:v>0.0007668411396786132</c:v>
                </c:pt>
                <c:pt idx="28">
                  <c:v>0.0007930519465836149</c:v>
                </c:pt>
                <c:pt idx="29">
                  <c:v>0.0008191147113735037</c:v>
                </c:pt>
                <c:pt idx="30">
                  <c:v>0.0008450302702097886</c:v>
                </c:pt>
                <c:pt idx="31">
                  <c:v>0.0008707994545312269</c:v>
                </c:pt>
                <c:pt idx="32">
                  <c:v>0.0008964230910805</c:v>
                </c:pt>
                <c:pt idx="33">
                  <c:v>0.0009219020019307364</c:v>
                </c:pt>
                <c:pt idx="34">
                  <c:v>0.0009472370045118871</c:v>
                </c:pt>
                <c:pt idx="35">
                  <c:v>0.00097242891163695</c:v>
                </c:pt>
                <c:pt idx="36">
                  <c:v>0.0009974785315280473</c:v>
                </c:pt>
                <c:pt idx="37">
                  <c:v>0.0010223866678423553</c:v>
                </c:pt>
                <c:pt idx="38">
                  <c:v>0.0010471541196978883</c:v>
                </c:pt>
                <c:pt idx="39">
                  <c:v>0.0010717816816991357</c:v>
                </c:pt>
                <c:pt idx="40">
                  <c:v>0.0010962701439625553</c:v>
                </c:pt>
                <c:pt idx="41">
                  <c:v>0.0011206202921419228</c:v>
                </c:pt>
                <c:pt idx="42">
                  <c:v>0.0011448329074535365</c:v>
                </c:pt>
                <c:pt idx="43">
                  <c:v>0.0011689087667012816</c:v>
                </c:pt>
                <c:pt idx="44">
                  <c:v>0.0011928486423015523</c:v>
                </c:pt>
                <c:pt idx="45">
                  <c:v>0.0012166533023080317</c:v>
                </c:pt>
                <c:pt idx="46">
                  <c:v>0.0012403235104363347</c:v>
                </c:pt>
                <c:pt idx="47">
                  <c:v>0.0012638600260885084</c:v>
                </c:pt>
                <c:pt idx="48">
                  <c:v>0.0012872636043773967</c:v>
                </c:pt>
                <c:pt idx="49">
                  <c:v>0.001310534996150866</c:v>
                </c:pt>
                <c:pt idx="50">
                  <c:v>0.001333674948015894</c:v>
                </c:pt>
                <c:pt idx="51">
                  <c:v>0.0013566842023625236</c:v>
                </c:pt>
                <c:pt idx="52">
                  <c:v>0.0013795634973876798</c:v>
                </c:pt>
                <c:pt idx="53">
                  <c:v>0.0014023135671188535</c:v>
                </c:pt>
                <c:pt idx="54">
                  <c:v>0.001424935141437651</c:v>
                </c:pt>
                <c:pt idx="55">
                  <c:v>0.001447428946103211</c:v>
                </c:pt>
                <c:pt idx="56">
                  <c:v>0.0014697957027754872</c:v>
                </c:pt>
                <c:pt idx="57">
                  <c:v>0.001492036129038403</c:v>
                </c:pt>
                <c:pt idx="58">
                  <c:v>0.001514150938422872</c:v>
                </c:pt>
                <c:pt idx="59">
                  <c:v>0.0015361408404296912</c:v>
                </c:pt>
                <c:pt idx="60">
                  <c:v>0.0015580065405523024</c:v>
                </c:pt>
                <c:pt idx="61">
                  <c:v>0.001579748740299427</c:v>
                </c:pt>
                <c:pt idx="62">
                  <c:v>0.001601368137217572</c:v>
                </c:pt>
                <c:pt idx="63">
                  <c:v>0.0016228654249134094</c:v>
                </c:pt>
                <c:pt idx="64">
                  <c:v>0.0016442412930760286</c:v>
                </c:pt>
                <c:pt idx="65">
                  <c:v>0.0016654964274990633</c:v>
                </c:pt>
                <c:pt idx="66">
                  <c:v>0.0016866315101026939</c:v>
                </c:pt>
                <c:pt idx="67">
                  <c:v>0.0017076472189555252</c:v>
                </c:pt>
                <c:pt idx="68">
                  <c:v>0.0017285442282963406</c:v>
                </c:pt>
                <c:pt idx="69">
                  <c:v>0.0017493232085557331</c:v>
                </c:pt>
                <c:pt idx="70">
                  <c:v>0.0017699848263776153</c:v>
                </c:pt>
                <c:pt idx="71">
                  <c:v>0.0017905297446406058</c:v>
                </c:pt>
                <c:pt idx="72">
                  <c:v>0.0018109586224792974</c:v>
                </c:pt>
                <c:pt idx="73">
                  <c:v>0.0018312721153054031</c:v>
                </c:pt>
                <c:pt idx="74">
                  <c:v>0.0018514708748287837</c:v>
                </c:pt>
                <c:pt idx="75">
                  <c:v>0.0018715555490783557</c:v>
                </c:pt>
                <c:pt idx="76">
                  <c:v>0.001891526782422883</c:v>
                </c:pt>
                <c:pt idx="77">
                  <c:v>0.0019113852155916485</c:v>
                </c:pt>
                <c:pt idx="78">
                  <c:v>0.001931131485695012</c:v>
                </c:pt>
                <c:pt idx="79">
                  <c:v>0.0019507662262448486</c:v>
                </c:pt>
                <c:pt idx="80">
                  <c:v>0.001970290067174875</c:v>
                </c:pt>
                <c:pt idx="81">
                  <c:v>0.001989703634860858</c:v>
                </c:pt>
                <c:pt idx="82">
                  <c:v>0.0020090075521407113</c:v>
                </c:pt>
                <c:pt idx="83">
                  <c:v>0.0020282024383344774</c:v>
                </c:pt>
                <c:pt idx="84">
                  <c:v>0.0020472889092641973</c:v>
                </c:pt>
                <c:pt idx="85">
                  <c:v>0.002066267577273667</c:v>
                </c:pt>
                <c:pt idx="86">
                  <c:v>0.002085139051248083</c:v>
                </c:pt>
                <c:pt idx="87">
                  <c:v>0.002103903936633579</c:v>
                </c:pt>
                <c:pt idx="88">
                  <c:v>0.002122562835456647</c:v>
                </c:pt>
                <c:pt idx="89">
                  <c:v>0.0021411163463434545</c:v>
                </c:pt>
                <c:pt idx="90">
                  <c:v>0.0021595650645390486</c:v>
                </c:pt>
                <c:pt idx="91">
                  <c:v>0.002177909581926453</c:v>
                </c:pt>
                <c:pt idx="92">
                  <c:v>0.002196150487045659</c:v>
                </c:pt>
                <c:pt idx="93">
                  <c:v>0.002214288365112504</c:v>
                </c:pt>
                <c:pt idx="94">
                  <c:v>0.00223232379803745</c:v>
                </c:pt>
                <c:pt idx="95">
                  <c:v>0.0022502573644442507</c:v>
                </c:pt>
                <c:pt idx="96">
                  <c:v>0.0022680896396885166</c:v>
                </c:pt>
                <c:pt idx="97">
                  <c:v>0.0022858211958761737</c:v>
                </c:pt>
                <c:pt idx="98">
                  <c:v>0.002303452601881817</c:v>
                </c:pt>
                <c:pt idx="99">
                  <c:v>0.002320984423366963</c:v>
                </c:pt>
                <c:pt idx="100">
                  <c:v>0.002338417222798196</c:v>
                </c:pt>
                <c:pt idx="101">
                  <c:v>0.002355751559465215</c:v>
                </c:pt>
                <c:pt idx="102">
                  <c:v>0.002372987989498777</c:v>
                </c:pt>
                <c:pt idx="103">
                  <c:v>0.0023901270658885387</c:v>
                </c:pt>
                <c:pt idx="104">
                  <c:v>0.0024071693385007966</c:v>
                </c:pt>
                <c:pt idx="105">
                  <c:v>0.0024241153540961306</c:v>
                </c:pt>
                <c:pt idx="106">
                  <c:v>0.0024409656563469436</c:v>
                </c:pt>
                <c:pt idx="107">
                  <c:v>0.002457720785854905</c:v>
                </c:pt>
                <c:pt idx="108">
                  <c:v>0.0024743812801682943</c:v>
                </c:pt>
                <c:pt idx="109">
                  <c:v>0.0024909476737992467</c:v>
                </c:pt>
                <c:pt idx="110">
                  <c:v>0.0025074204982409023</c:v>
                </c:pt>
                <c:pt idx="111">
                  <c:v>0.002523800281984457</c:v>
                </c:pt>
                <c:pt idx="112">
                  <c:v>0.002540087550536119</c:v>
                </c:pt>
                <c:pt idx="113">
                  <c:v>0.002556282826433967</c:v>
                </c:pt>
                <c:pt idx="114">
                  <c:v>0.0025723866292647153</c:v>
                </c:pt>
                <c:pt idx="115">
                  <c:v>0.002588399475680384</c:v>
                </c:pt>
                <c:pt idx="116">
                  <c:v>0.0026043218794148735</c:v>
                </c:pt>
                <c:pt idx="117">
                  <c:v>0.002620154351300448</c:v>
                </c:pt>
                <c:pt idx="118">
                  <c:v>0.0026358973992841217</c:v>
                </c:pt>
                <c:pt idx="119">
                  <c:v>0.002651551528443958</c:v>
                </c:pt>
                <c:pt idx="120">
                  <c:v>0.002667117241005272</c:v>
                </c:pt>
                <c:pt idx="121">
                  <c:v>0.0026825950363567426</c:v>
                </c:pt>
                <c:pt idx="122">
                  <c:v>0.002697985411066437</c:v>
                </c:pt>
                <c:pt idx="123">
                  <c:v>0.002713288858897739</c:v>
                </c:pt>
                <c:pt idx="124">
                  <c:v>0.002728505870825191</c:v>
                </c:pt>
                <c:pt idx="125">
                  <c:v>0.0027436369350502467</c:v>
                </c:pt>
                <c:pt idx="126">
                  <c:v>0.0027586825370169332</c:v>
                </c:pt>
                <c:pt idx="127">
                  <c:v>0.002773643159427425</c:v>
                </c:pt>
                <c:pt idx="128">
                  <c:v>0.0027885192822575304</c:v>
                </c:pt>
                <c:pt idx="129">
                  <c:v>0.0028033113827720915</c:v>
                </c:pt>
                <c:pt idx="130">
                  <c:v>0.0028180199355402947</c:v>
                </c:pt>
                <c:pt idx="131">
                  <c:v>0.0028326454124508967</c:v>
                </c:pt>
                <c:pt idx="132">
                  <c:v>0.0028471882827273637</c:v>
                </c:pt>
                <c:pt idx="133">
                  <c:v>0.002861649012942926</c:v>
                </c:pt>
                <c:pt idx="134">
                  <c:v>0.0028760280670355465</c:v>
                </c:pt>
                <c:pt idx="135">
                  <c:v>0.0028903259063228037</c:v>
                </c:pt>
                <c:pt idx="136">
                  <c:v>0.0029045429895166947</c:v>
                </c:pt>
                <c:pt idx="137">
                  <c:v>0.0029186797727383494</c:v>
                </c:pt>
                <c:pt idx="138">
                  <c:v>0.0029327367095326657</c:v>
                </c:pt>
                <c:pt idx="139">
                  <c:v>0.002946714250882859</c:v>
                </c:pt>
                <c:pt idx="140">
                  <c:v>0.0029606128452249326</c:v>
                </c:pt>
                <c:pt idx="141">
                  <c:v>0.0029744329384620628</c:v>
                </c:pt>
                <c:pt idx="142">
                  <c:v>0.0029881749739789063</c:v>
                </c:pt>
                <c:pt idx="143">
                  <c:v>0.003001839392655824</c:v>
                </c:pt>
                <c:pt idx="144">
                  <c:v>0.0030154266328830267</c:v>
                </c:pt>
                <c:pt idx="145">
                  <c:v>0.0030289371305746377</c:v>
                </c:pt>
                <c:pt idx="146">
                  <c:v>0.003042371319182681</c:v>
                </c:pt>
                <c:pt idx="147">
                  <c:v>0.0030557296297109857</c:v>
                </c:pt>
                <c:pt idx="148">
                  <c:v>0.0030690124907290133</c:v>
                </c:pt>
                <c:pt idx="149">
                  <c:v>0.0030822203283856087</c:v>
                </c:pt>
                <c:pt idx="150">
                  <c:v>0.003095353566422672</c:v>
                </c:pt>
                <c:pt idx="151">
                  <c:v>0.0031084126261887524</c:v>
                </c:pt>
                <c:pt idx="152">
                  <c:v>0.003121397926652566</c:v>
                </c:pt>
                <c:pt idx="153">
                  <c:v>0.003134309884416439</c:v>
                </c:pt>
                <c:pt idx="154">
                  <c:v>0.0031471489137296716</c:v>
                </c:pt>
                <c:pt idx="155">
                  <c:v>0.0031599154265018296</c:v>
                </c:pt>
                <c:pt idx="156">
                  <c:v>0.0031726098323159586</c:v>
                </c:pt>
                <c:pt idx="157">
                  <c:v>0.003185232538441725</c:v>
                </c:pt>
                <c:pt idx="158">
                  <c:v>0.0031977839498484816</c:v>
                </c:pt>
                <c:pt idx="159">
                  <c:v>0.003210264469218261</c:v>
                </c:pt>
                <c:pt idx="160">
                  <c:v>0.0032226744969586947</c:v>
                </c:pt>
                <c:pt idx="161">
                  <c:v>0.0032350144312158578</c:v>
                </c:pt>
                <c:pt idx="162">
                  <c:v>0.003247284667887044</c:v>
                </c:pt>
                <c:pt idx="163">
                  <c:v>0.0032594856006334665</c:v>
                </c:pt>
                <c:pt idx="164">
                  <c:v>0.003271617620892888</c:v>
                </c:pt>
                <c:pt idx="165">
                  <c:v>0.0032836811178921783</c:v>
                </c:pt>
                <c:pt idx="166">
                  <c:v>0.0032956764786598028</c:v>
                </c:pt>
                <c:pt idx="167">
                  <c:v>0.003307604088038238</c:v>
                </c:pt>
                <c:pt idx="168">
                  <c:v>0.00331946432869632</c:v>
                </c:pt>
                <c:pt idx="169">
                  <c:v>0.0033312575811415197</c:v>
                </c:pt>
                <c:pt idx="170">
                  <c:v>0.0033429842237321515</c:v>
                </c:pt>
                <c:pt idx="171">
                  <c:v>0.003354644632689512</c:v>
                </c:pt>
                <c:pt idx="172">
                  <c:v>0.00336623918210995</c:v>
                </c:pt>
                <c:pt idx="173">
                  <c:v>0.0033777682439768684</c:v>
                </c:pt>
                <c:pt idx="174">
                  <c:v>0.0033892321881726587</c:v>
                </c:pt>
                <c:pt idx="175">
                  <c:v>0.0034006313824905673</c:v>
                </c:pt>
                <c:pt idx="176">
                  <c:v>0.0034119661926464953</c:v>
                </c:pt>
                <c:pt idx="177">
                  <c:v>0.0034232369822907328</c:v>
                </c:pt>
                <c:pt idx="178">
                  <c:v>0.003434444113019624</c:v>
                </c:pt>
                <c:pt idx="179">
                  <c:v>0.003445587944387169</c:v>
                </c:pt>
                <c:pt idx="180">
                  <c:v>0.00345666883391656</c:v>
                </c:pt>
                <c:pt idx="181">
                  <c:v>0.0034676871371116494</c:v>
                </c:pt>
                <c:pt idx="182">
                  <c:v>0.0034786432074683576</c:v>
                </c:pt>
                <c:pt idx="183">
                  <c:v>0.0034895373964860133</c:v>
                </c:pt>
                <c:pt idx="184">
                  <c:v>0.0035003700536786297</c:v>
                </c:pt>
                <c:pt idx="185">
                  <c:v>0.003511141526586119</c:v>
                </c:pt>
                <c:pt idx="186">
                  <c:v>0.003521852160785442</c:v>
                </c:pt>
                <c:pt idx="187">
                  <c:v>0.003532502299901694</c:v>
                </c:pt>
                <c:pt idx="188">
                  <c:v>0.0035430922856191315</c:v>
                </c:pt>
                <c:pt idx="189">
                  <c:v>0.003553622457692132</c:v>
                </c:pt>
                <c:pt idx="190">
                  <c:v>0.003564093153956095</c:v>
                </c:pt>
                <c:pt idx="191">
                  <c:v>0.003574504710338282</c:v>
                </c:pt>
                <c:pt idx="192">
                  <c:v>0.003584857460868592</c:v>
                </c:pt>
                <c:pt idx="193">
                  <c:v>0.0035951517376902786</c:v>
                </c:pt>
                <c:pt idx="194">
                  <c:v>0.003605387871070607</c:v>
                </c:pt>
                <c:pt idx="195">
                  <c:v>0.003615566189411448</c:v>
                </c:pt>
                <c:pt idx="196">
                  <c:v>0.0036256870192598162</c:v>
                </c:pt>
                <c:pt idx="197">
                  <c:v>0.0036357506853183447</c:v>
                </c:pt>
                <c:pt idx="198">
                  <c:v>0.003645757510455703</c:v>
                </c:pt>
                <c:pt idx="199">
                  <c:v>0.003655707815716955</c:v>
                </c:pt>
                <c:pt idx="200">
                  <c:v>0.0036656019203338613</c:v>
                </c:pt>
                <c:pt idx="201">
                  <c:v>0.0036754401417351174</c:v>
                </c:pt>
                <c:pt idx="202">
                  <c:v>0.0036852227955565405</c:v>
                </c:pt>
                <c:pt idx="203">
                  <c:v>0.003694950195651194</c:v>
                </c:pt>
                <c:pt idx="204">
                  <c:v>0.0037046226540994576</c:v>
                </c:pt>
                <c:pt idx="205">
                  <c:v>0.0037142404812190405</c:v>
                </c:pt>
                <c:pt idx="206">
                  <c:v>0.003723803985574935</c:v>
                </c:pt>
                <c:pt idx="207">
                  <c:v>0.0037333134739893185</c:v>
                </c:pt>
                <c:pt idx="208">
                  <c:v>0.0037427692515513956</c:v>
                </c:pt>
                <c:pt idx="209">
                  <c:v>0.0037521716216271867</c:v>
                </c:pt>
                <c:pt idx="210">
                  <c:v>0.0037615208858692607</c:v>
                </c:pt>
                <c:pt idx="211">
                  <c:v>0.0037708173442264122</c:v>
                </c:pt>
                <c:pt idx="212">
                  <c:v>0.003780061294953286</c:v>
                </c:pt>
                <c:pt idx="213">
                  <c:v>0.0037892530346199447</c:v>
                </c:pt>
                <c:pt idx="214">
                  <c:v>0.0037983928581213837</c:v>
                </c:pt>
                <c:pt idx="215">
                  <c:v>0.0038074810586869925</c:v>
                </c:pt>
                <c:pt idx="216">
                  <c:v>0.0038165179278899625</c:v>
                </c:pt>
                <c:pt idx="217">
                  <c:v>0.00382550375565664</c:v>
                </c:pt>
                <c:pt idx="218">
                  <c:v>0.0038344388302758306</c:v>
                </c:pt>
                <c:pt idx="219">
                  <c:v>0.0038433234384080443</c:v>
                </c:pt>
                <c:pt idx="220">
                  <c:v>0.003852157865094696</c:v>
                </c:pt>
                <c:pt idx="221">
                  <c:v>0.0038609423937672484</c:v>
                </c:pt>
                <c:pt idx="222">
                  <c:v>0.0038696773062563057</c:v>
                </c:pt>
                <c:pt idx="223">
                  <c:v>0.0038783628828006553</c:v>
                </c:pt>
                <c:pt idx="224">
                  <c:v>0.003886999402056259</c:v>
                </c:pt>
                <c:pt idx="225">
                  <c:v>0.0038955871411051925</c:v>
                </c:pt>
                <c:pt idx="226">
                  <c:v>0.0039041263754645357</c:v>
                </c:pt>
                <c:pt idx="227">
                  <c:v>0.003912617379095211</c:v>
                </c:pt>
                <c:pt idx="228">
                  <c:v>0.0039210604244107735</c:v>
                </c:pt>
                <c:pt idx="229">
                  <c:v>0.00392945578228615</c:v>
                </c:pt>
                <c:pt idx="230">
                  <c:v>0.00393780372206633</c:v>
                </c:pt>
                <c:pt idx="231">
                  <c:v>0.003946104511575006</c:v>
                </c:pt>
                <c:pt idx="232">
                  <c:v>0.003954358417123169</c:v>
                </c:pt>
                <c:pt idx="233">
                  <c:v>0.003962565703517648</c:v>
                </c:pt>
                <c:pt idx="234">
                  <c:v>0.003970726634069608</c:v>
                </c:pt>
                <c:pt idx="235">
                  <c:v>0.003978841470602999</c:v>
                </c:pt>
                <c:pt idx="236">
                  <c:v>0.003986910473462953</c:v>
                </c:pt>
                <c:pt idx="237">
                  <c:v>0.003994933901524138</c:v>
                </c:pt>
                <c:pt idx="238">
                  <c:v>0.004002912012199066</c:v>
                </c:pt>
                <c:pt idx="239">
                  <c:v>0.004010845061446348</c:v>
                </c:pt>
                <c:pt idx="240">
                  <c:v>0.004018733303778904</c:v>
                </c:pt>
                <c:pt idx="241">
                  <c:v>0.004026576992272135</c:v>
                </c:pt>
                <c:pt idx="242">
                  <c:v>0.004034376378572037</c:v>
                </c:pt>
                <c:pt idx="243">
                  <c:v>0.004042131712903275</c:v>
                </c:pt>
                <c:pt idx="244">
                  <c:v>0.004049843244077213</c:v>
                </c:pt>
                <c:pt idx="245">
                  <c:v>0.004057511219499897</c:v>
                </c:pt>
                <c:pt idx="246">
                  <c:v>0.0040651358851799884</c:v>
                </c:pt>
                <c:pt idx="247">
                  <c:v>0.004072717485736659</c:v>
                </c:pt>
                <c:pt idx="248">
                  <c:v>0.00408025626440744</c:v>
                </c:pt>
                <c:pt idx="249">
                  <c:v>0.004087752463056026</c:v>
                </c:pt>
                <c:pt idx="250">
                  <c:v>0.004095206322180031</c:v>
                </c:pt>
                <c:pt idx="251">
                  <c:v>0.004102618080918706</c:v>
                </c:pt>
                <c:pt idx="252">
                  <c:v>0.004109987977060616</c:v>
                </c:pt>
                <c:pt idx="253">
                  <c:v>0.004117316247051261</c:v>
                </c:pt>
                <c:pt idx="254">
                  <c:v>0.004124603126000666</c:v>
                </c:pt>
                <c:pt idx="255">
                  <c:v>0.004131848847690924</c:v>
                </c:pt>
                <c:pt idx="256">
                  <c:v>0.004139053644583696</c:v>
                </c:pt>
                <c:pt idx="257">
                  <c:v>0.004146217747827667</c:v>
                </c:pt>
                <c:pt idx="258">
                  <c:v>0.0041533413872659655</c:v>
                </c:pt>
                <c:pt idx="259">
                  <c:v>0.004160424791443535</c:v>
                </c:pt>
                <c:pt idx="260">
                  <c:v>0.004167468187614466</c:v>
                </c:pt>
                <c:pt idx="261">
                  <c:v>0.004174471801749289</c:v>
                </c:pt>
                <c:pt idx="262">
                  <c:v>0.004181435858542222</c:v>
                </c:pt>
                <c:pt idx="263">
                  <c:v>0.004188360581418381</c:v>
                </c:pt>
                <c:pt idx="264">
                  <c:v>0.0041952461925409456</c:v>
                </c:pt>
                <c:pt idx="265">
                  <c:v>0.004202092912818291</c:v>
                </c:pt>
                <c:pt idx="266">
                  <c:v>0.00420890096191107</c:v>
                </c:pt>
                <c:pt idx="267">
                  <c:v>0.004215670558239264</c:v>
                </c:pt>
                <c:pt idx="268">
                  <c:v>0.004222401918989191</c:v>
                </c:pt>
                <c:pt idx="269">
                  <c:v>0.004229095260120469</c:v>
                </c:pt>
                <c:pt idx="270">
                  <c:v>0.004235750796372948</c:v>
                </c:pt>
                <c:pt idx="271">
                  <c:v>0.004242368741273601</c:v>
                </c:pt>
                <c:pt idx="272">
                  <c:v>0.004248949307143371</c:v>
                </c:pt>
                <c:pt idx="273">
                  <c:v>0.004255492705103982</c:v>
                </c:pt>
                <c:pt idx="274">
                  <c:v>0.0042619991450847175</c:v>
                </c:pt>
                <c:pt idx="275">
                  <c:v>0.004268468835829152</c:v>
                </c:pt>
                <c:pt idx="276">
                  <c:v>0.004274901984901847</c:v>
                </c:pt>
                <c:pt idx="277">
                  <c:v>0.004281298798695014</c:v>
                </c:pt>
                <c:pt idx="278">
                  <c:v>0.004287659482435133</c:v>
                </c:pt>
                <c:pt idx="279">
                  <c:v>0.0042939842401895365</c:v>
                </c:pt>
                <c:pt idx="280">
                  <c:v>0.004300273274872959</c:v>
                </c:pt>
                <c:pt idx="281">
                  <c:v>0.004306526788254045</c:v>
                </c:pt>
                <c:pt idx="282">
                  <c:v>0.004312744980961823</c:v>
                </c:pt>
                <c:pt idx="283">
                  <c:v>0.004318928052492143</c:v>
                </c:pt>
                <c:pt idx="284">
                  <c:v>0.004325076201214075</c:v>
                </c:pt>
                <c:pt idx="285">
                  <c:v>0.004331189624376274</c:v>
                </c:pt>
                <c:pt idx="286">
                  <c:v>0.004337268518113309</c:v>
                </c:pt>
                <c:pt idx="287">
                  <c:v>0.004343313077451955</c:v>
                </c:pt>
                <c:pt idx="288">
                  <c:v>0.00434932349631745</c:v>
                </c:pt>
                <c:pt idx="289">
                  <c:v>0.004355299967539716</c:v>
                </c:pt>
                <c:pt idx="290">
                  <c:v>0.004361242682859545</c:v>
                </c:pt>
                <c:pt idx="291">
                  <c:v>0.004367151832934755</c:v>
                </c:pt>
                <c:pt idx="292">
                  <c:v>0.004373027607346299</c:v>
                </c:pt>
                <c:pt idx="293">
                  <c:v>0.004378870194604354</c:v>
                </c:pt>
                <c:pt idx="294">
                  <c:v>0.004384679782154368</c:v>
                </c:pt>
                <c:pt idx="295">
                  <c:v>0.004390456556383069</c:v>
                </c:pt>
                <c:pt idx="296">
                  <c:v>0.004396200702624449</c:v>
                </c:pt>
                <c:pt idx="297">
                  <c:v>0.004401912405165712</c:v>
                </c:pt>
                <c:pt idx="298">
                  <c:v>0.004407591847253178</c:v>
                </c:pt>
                <c:pt idx="299">
                  <c:v>0.004413239211098172</c:v>
                </c:pt>
                <c:pt idx="300">
                  <c:v>0.004418854677882864</c:v>
                </c:pt>
                <c:pt idx="301">
                  <c:v>0.004424438427766082</c:v>
                </c:pt>
                <c:pt idx="302">
                  <c:v>0.004429990639889095</c:v>
                </c:pt>
                <c:pt idx="303">
                  <c:v>0.004435511492381356</c:v>
                </c:pt>
                <c:pt idx="304">
                  <c:v>0.00444100116236622</c:v>
                </c:pt>
                <c:pt idx="305">
                  <c:v>0.004446459825966627</c:v>
                </c:pt>
                <c:pt idx="306">
                  <c:v>0.00445188765831075</c:v>
                </c:pt>
                <c:pt idx="307">
                  <c:v>0.004457284833537616</c:v>
                </c:pt>
                <c:pt idx="308">
                  <c:v>0.004462651524802691</c:v>
                </c:pt>
                <c:pt idx="309">
                  <c:v>0.004467987904283434</c:v>
                </c:pt>
                <c:pt idx="310">
                  <c:v>0.004473294143184827</c:v>
                </c:pt>
                <c:pt idx="311">
                  <c:v>0.00447857041174486</c:v>
                </c:pt>
                <c:pt idx="312">
                  <c:v>0.0044838168792399975</c:v>
                </c:pt>
                <c:pt idx="313">
                  <c:v>0.004489033713990609</c:v>
                </c:pt>
                <c:pt idx="314">
                  <c:v>0.004494221083366366</c:v>
                </c:pt>
                <c:pt idx="315">
                  <c:v>0.004499379153791617</c:v>
                </c:pt>
                <c:pt idx="316">
                  <c:v>0.00450450809075072</c:v>
                </c:pt>
                <c:pt idx="317">
                  <c:v>0.004509608058793358</c:v>
                </c:pt>
                <c:pt idx="318">
                  <c:v>0.004514679221539816</c:v>
                </c:pt>
                <c:pt idx="319">
                  <c:v>0.004519721741686227</c:v>
                </c:pt>
                <c:pt idx="320">
                  <c:v>0.004524735781009798</c:v>
                </c:pt>
                <c:pt idx="321">
                  <c:v>0.0045297215003739935</c:v>
                </c:pt>
                <c:pt idx="322">
                  <c:v>0.004534679059733703</c:v>
                </c:pt>
                <c:pt idx="323">
                  <c:v>0.004539608618140368</c:v>
                </c:pt>
                <c:pt idx="324">
                  <c:v>0.004544510333747087</c:v>
                </c:pt>
                <c:pt idx="325">
                  <c:v>0.004549384363813688</c:v>
                </c:pt>
                <c:pt idx="326">
                  <c:v>0.004554230864711774</c:v>
                </c:pt>
                <c:pt idx="327">
                  <c:v>0.004559049991929742</c:v>
                </c:pt>
                <c:pt idx="328">
                  <c:v>0.00456384190007777</c:v>
                </c:pt>
                <c:pt idx="329">
                  <c:v>0.004568606742892775</c:v>
                </c:pt>
                <c:pt idx="330">
                  <c:v>0.004573344673243351</c:v>
                </c:pt>
                <c:pt idx="331">
                  <c:v>0.004578055843134666</c:v>
                </c:pt>
                <c:pt idx="332">
                  <c:v>0.004582740403713346</c:v>
                </c:pt>
                <c:pt idx="333">
                  <c:v>0.004587398505272318</c:v>
                </c:pt>
                <c:pt idx="334">
                  <c:v>0.004592030297255637</c:v>
                </c:pt>
                <c:pt idx="335">
                  <c:v>0.004596635928263277</c:v>
                </c:pt>
                <c:pt idx="336">
                  <c:v>0.0046012155460559</c:v>
                </c:pt>
                <c:pt idx="337">
                  <c:v>0.004605769297559595</c:v>
                </c:pt>
                <c:pt idx="338">
                  <c:v>0.004610297328870594</c:v>
                </c:pt>
                <c:pt idx="339">
                  <c:v>0.004614799785259959</c:v>
                </c:pt>
                <c:pt idx="340">
                  <c:v>0.0046192768111782394</c:v>
                </c:pt>
                <c:pt idx="341">
                  <c:v>0.0046237285502601115</c:v>
                </c:pt>
                <c:pt idx="342">
                  <c:v>0.004628155145328982</c:v>
                </c:pt>
                <c:pt idx="343">
                  <c:v>0.004632556738401571</c:v>
                </c:pt>
                <c:pt idx="344">
                  <c:v>0.004636933470692472</c:v>
                </c:pt>
                <c:pt idx="345">
                  <c:v>0.004641285482618679</c:v>
                </c:pt>
                <c:pt idx="346">
                  <c:v>0.004645612913804091</c:v>
                </c:pt>
                <c:pt idx="347">
                  <c:v>0.004649915903083994</c:v>
                </c:pt>
                <c:pt idx="348">
                  <c:v>0.004654194588509513</c:v>
                </c:pt>
                <c:pt idx="349">
                  <c:v>0.0046584491073520425</c:v>
                </c:pt>
                <c:pt idx="350">
                  <c:v>0.00466267959610765</c:v>
                </c:pt>
                <c:pt idx="351">
                  <c:v>0.0046668861905014535</c:v>
                </c:pt>
                <c:pt idx="352">
                  <c:v>0.00467106902549198</c:v>
                </c:pt>
                <c:pt idx="353">
                  <c:v>0.004675228235275491</c:v>
                </c:pt>
                <c:pt idx="354">
                  <c:v>0.004679363953290291</c:v>
                </c:pt>
                <c:pt idx="355">
                  <c:v>0.004683476312221007</c:v>
                </c:pt>
                <c:pt idx="356">
                  <c:v>0.0046875654440028435</c:v>
                </c:pt>
                <c:pt idx="357">
                  <c:v>0.0046916314798258205</c:v>
                </c:pt>
                <c:pt idx="358">
                  <c:v>0.004695674550138978</c:v>
                </c:pt>
                <c:pt idx="359">
                  <c:v>0.004699694784654563</c:v>
                </c:pt>
                <c:pt idx="360">
                  <c:v>0.004703692312352188</c:v>
                </c:pt>
                <c:pt idx="361">
                  <c:v>0.004707667261482976</c:v>
                </c:pt>
                <c:pt idx="362">
                  <c:v>0.004711619759573668</c:v>
                </c:pt>
                <c:pt idx="363">
                  <c:v>0.004715549933430716</c:v>
                </c:pt>
                <c:pt idx="364">
                  <c:v>0.004719457909144354</c:v>
                </c:pt>
                <c:pt idx="365">
                  <c:v>0.004723343812092643</c:v>
                </c:pt>
                <c:pt idx="366">
                  <c:v>0.004727207766945488</c:v>
                </c:pt>
                <c:pt idx="367">
                  <c:v>0.004731049897668645</c:v>
                </c:pt>
                <c:pt idx="368">
                  <c:v>0.0047348703275276955</c:v>
                </c:pt>
                <c:pt idx="369">
                  <c:v>0.004738669179091997</c:v>
                </c:pt>
                <c:pt idx="370">
                  <c:v>0.004742446574238624</c:v>
                </c:pt>
                <c:pt idx="371">
                  <c:v>0.004746202634156268</c:v>
                </c:pt>
                <c:pt idx="372">
                  <c:v>0.004749937479349134</c:v>
                </c:pt>
                <c:pt idx="373">
                  <c:v>0.004753651229640802</c:v>
                </c:pt>
                <c:pt idx="374">
                  <c:v>0.004757344004178074</c:v>
                </c:pt>
                <c:pt idx="375">
                  <c:v>0.004761015921434793</c:v>
                </c:pt>
                <c:pt idx="376">
                  <c:v>0.004764667099215646</c:v>
                </c:pt>
                <c:pt idx="377">
                  <c:v>0.004768297654659947</c:v>
                </c:pt>
                <c:pt idx="378">
                  <c:v>0.004771907704245387</c:v>
                </c:pt>
                <c:pt idx="379">
                  <c:v>0.004775497363791779</c:v>
                </c:pt>
                <c:pt idx="380">
                  <c:v>0.004779066748464768</c:v>
                </c:pt>
                <c:pt idx="381">
                  <c:v>0.004782615972779529</c:v>
                </c:pt>
                <c:pt idx="382">
                  <c:v>0.004786145150604441</c:v>
                </c:pt>
                <c:pt idx="383">
                  <c:v>0.004789654395164738</c:v>
                </c:pt>
                <c:pt idx="384">
                  <c:v>0.004793143819046143</c:v>
                </c:pt>
                <c:pt idx="385">
                  <c:v>0.004796613534198481</c:v>
                </c:pt>
                <c:pt idx="386">
                  <c:v>0.0048000636519392684</c:v>
                </c:pt>
                <c:pt idx="387">
                  <c:v>0.004803494282957285</c:v>
                </c:pt>
                <c:pt idx="388">
                  <c:v>0.004806905537316128</c:v>
                </c:pt>
                <c:pt idx="389">
                  <c:v>0.004810297524457739</c:v>
                </c:pt>
                <c:pt idx="390">
                  <c:v>0.004813670353205918</c:v>
                </c:pt>
                <c:pt idx="391">
                  <c:v>0.004817024131769811</c:v>
                </c:pt>
                <c:pt idx="392">
                  <c:v>0.004820358967747388</c:v>
                </c:pt>
                <c:pt idx="393">
                  <c:v>0.004823674968128889</c:v>
                </c:pt>
                <c:pt idx="394">
                  <c:v>0.004826972239300261</c:v>
                </c:pt>
                <c:pt idx="395">
                  <c:v>0.004830250887046567</c:v>
                </c:pt>
                <c:pt idx="396">
                  <c:v>0.0048335110165553825</c:v>
                </c:pt>
                <c:pt idx="397">
                  <c:v>0.00483675273242017</c:v>
                </c:pt>
                <c:pt idx="398">
                  <c:v>0.004839976138643635</c:v>
                </c:pt>
                <c:pt idx="399">
                  <c:v>0.004843181338641061</c:v>
                </c:pt>
                <c:pt idx="400">
                  <c:v>0.004846368435243627</c:v>
                </c:pt>
                <c:pt idx="401">
                  <c:v>0.00484953753070171</c:v>
                </c:pt>
                <c:pt idx="402">
                  <c:v>0.004852688726688163</c:v>
                </c:pt>
                <c:pt idx="403">
                  <c:v>0.004855822124301576</c:v>
                </c:pt>
                <c:pt idx="404">
                  <c:v>0.004858937824069522</c:v>
                </c:pt>
                <c:pt idx="405">
                  <c:v>0.0048620359259517795</c:v>
                </c:pt>
                <c:pt idx="406">
                  <c:v>0.004865116529343543</c:v>
                </c:pt>
                <c:pt idx="407">
                  <c:v>0.004868179733078608</c:v>
                </c:pt>
                <c:pt idx="408">
                  <c:v>0.004871225635432543</c:v>
                </c:pt>
                <c:pt idx="409">
                  <c:v>0.0048742543341258465</c:v>
                </c:pt>
                <c:pt idx="410">
                  <c:v>0.0048772659263270745</c:v>
                </c:pt>
                <c:pt idx="411">
                  <c:v>0.0048802605086559646</c:v>
                </c:pt>
                <c:pt idx="412">
                  <c:v>0.004883238177186533</c:v>
                </c:pt>
                <c:pt idx="413">
                  <c:v>0.004886199027450156</c:v>
                </c:pt>
                <c:pt idx="414">
                  <c:v>0.0048891431544386375</c:v>
                </c:pt>
                <c:pt idx="415">
                  <c:v>0.004892070652607254</c:v>
                </c:pt>
                <c:pt idx="416">
                  <c:v>0.004894981615877787</c:v>
                </c:pt>
                <c:pt idx="417">
                  <c:v>0.004897876137641534</c:v>
                </c:pt>
                <c:pt idx="418">
                  <c:v>0.004900754310762308</c:v>
                </c:pt>
                <c:pt idx="419">
                  <c:v>0.0049036162275794114</c:v>
                </c:pt>
                <c:pt idx="420">
                  <c:v>0.004906461979910607</c:v>
                </c:pt>
                <c:pt idx="421">
                  <c:v>0.004909291659055054</c:v>
                </c:pt>
                <c:pt idx="422">
                  <c:v>0.004912105355796245</c:v>
                </c:pt>
                <c:pt idx="423">
                  <c:v>0.004914903160404913</c:v>
                </c:pt>
                <c:pt idx="424">
                  <c:v>0.004917685162641933</c:v>
                </c:pt>
                <c:pt idx="425">
                  <c:v>0.004920451451761195</c:v>
                </c:pt>
                <c:pt idx="426">
                  <c:v>0.004923202116512472</c:v>
                </c:pt>
                <c:pt idx="427">
                  <c:v>0.00492593724514427</c:v>
                </c:pt>
                <c:pt idx="428">
                  <c:v>0.004928656925406652</c:v>
                </c:pt>
                <c:pt idx="429">
                  <c:v>0.004931361244554059</c:v>
                </c:pt>
                <c:pt idx="430">
                  <c:v>0.004934050289348105</c:v>
                </c:pt>
                <c:pt idx="431">
                  <c:v>0.004936724146060365</c:v>
                </c:pt>
                <c:pt idx="432">
                  <c:v>0.004939382900475141</c:v>
                </c:pt>
                <c:pt idx="433">
                  <c:v>0.004942026637892212</c:v>
                </c:pt>
                <c:pt idx="434">
                  <c:v>0.004944655443129574</c:v>
                </c:pt>
                <c:pt idx="435">
                  <c:v>0.004947269400526159</c:v>
                </c:pt>
                <c:pt idx="436">
                  <c:v>0.004949868593944542</c:v>
                </c:pt>
                <c:pt idx="437">
                  <c:v>0.004952453106773631</c:v>
                </c:pt>
                <c:pt idx="438">
                  <c:v>0.0049550230219313415</c:v>
                </c:pt>
                <c:pt idx="439">
                  <c:v>0.004957578421867259</c:v>
                </c:pt>
                <c:pt idx="440">
                  <c:v>0.004960119388565281</c:v>
                </c:pt>
                <c:pt idx="441">
                  <c:v>0.004962646003546252</c:v>
                </c:pt>
                <c:pt idx="442">
                  <c:v>0.0049651583478705725</c:v>
                </c:pt>
                <c:pt idx="443">
                  <c:v>0.0049676565021408055</c:v>
                </c:pt>
                <c:pt idx="444">
                  <c:v>0.004970140546504259</c:v>
                </c:pt>
                <c:pt idx="445">
                  <c:v>0.004972610560655559</c:v>
                </c:pt>
                <c:pt idx="446">
                  <c:v>0.0049750666238392045</c:v>
                </c:pt>
                <c:pt idx="447">
                  <c:v>0.004977508814852112</c:v>
                </c:pt>
                <c:pt idx="448">
                  <c:v>0.004979937212046144</c:v>
                </c:pt>
                <c:pt idx="449">
                  <c:v>0.004982351893330618</c:v>
                </c:pt>
                <c:pt idx="450">
                  <c:v>0.0049847529361748116</c:v>
                </c:pt>
                <c:pt idx="451">
                  <c:v>0.004987140417610445</c:v>
                </c:pt>
                <c:pt idx="452">
                  <c:v>0.004989514414234153</c:v>
                </c:pt>
                <c:pt idx="453">
                  <c:v>0.004991875002209942</c:v>
                </c:pt>
                <c:pt idx="454">
                  <c:v>0.004994222257271636</c:v>
                </c:pt>
                <c:pt idx="455">
                  <c:v>0.004996556254725302</c:v>
                </c:pt>
                <c:pt idx="456">
                  <c:v>0.004998877069451669</c:v>
                </c:pt>
                <c:pt idx="457">
                  <c:v>0.00500118477590853</c:v>
                </c:pt>
                <c:pt idx="458">
                  <c:v>0.00500347944813313</c:v>
                </c:pt>
                <c:pt idx="459">
                  <c:v>0.005005761159744544</c:v>
                </c:pt>
                <c:pt idx="460">
                  <c:v>0.005008029983946033</c:v>
                </c:pt>
                <c:pt idx="461">
                  <c:v>0.005010285993527399</c:v>
                </c:pt>
                <c:pt idx="462">
                  <c:v>0.005012529260867316</c:v>
                </c:pt>
                <c:pt idx="463">
                  <c:v>0.005014759857935656</c:v>
                </c:pt>
                <c:pt idx="464">
                  <c:v>0.005016977856295793</c:v>
                </c:pt>
                <c:pt idx="465">
                  <c:v>0.005019183327106902</c:v>
                </c:pt>
                <c:pt idx="466">
                  <c:v>0.005021376341126244</c:v>
                </c:pt>
                <c:pt idx="467">
                  <c:v>0.005023556968711429</c:v>
                </c:pt>
                <c:pt idx="468">
                  <c:v>0.005025725279822682</c:v>
                </c:pt>
                <c:pt idx="469">
                  <c:v>0.005027881344025082</c:v>
                </c:pt>
                <c:pt idx="470">
                  <c:v>0.005030025230490795</c:v>
                </c:pt>
                <c:pt idx="471">
                  <c:v>0.005032157008001294</c:v>
                </c:pt>
                <c:pt idx="472">
                  <c:v>0.005034276744949564</c:v>
                </c:pt>
                <c:pt idx="473">
                  <c:v>0.005036384509342298</c:v>
                </c:pt>
                <c:pt idx="474">
                  <c:v>0.005038480368802079</c:v>
                </c:pt>
                <c:pt idx="475">
                  <c:v>0.005040564390569547</c:v>
                </c:pt>
                <c:pt idx="476">
                  <c:v>0.00504263664150556</c:v>
                </c:pt>
                <c:pt idx="477">
                  <c:v>0.005044697188093335</c:v>
                </c:pt>
                <c:pt idx="478">
                  <c:v>0.005046746096440584</c:v>
                </c:pt>
                <c:pt idx="479">
                  <c:v>0.0050487834322816335</c:v>
                </c:pt>
                <c:pt idx="480">
                  <c:v>0.005050809260979534</c:v>
                </c:pt>
                <c:pt idx="481">
                  <c:v>0.005052823647528157</c:v>
                </c:pt>
                <c:pt idx="482">
                  <c:v>0.005054826656554279</c:v>
                </c:pt>
                <c:pt idx="483">
                  <c:v>0.005056818352319658</c:v>
                </c:pt>
                <c:pt idx="484">
                  <c:v>0.005058798798723091</c:v>
                </c:pt>
                <c:pt idx="485">
                  <c:v>0.005060768059302467</c:v>
                </c:pt>
                <c:pt idx="486">
                  <c:v>0.005062726197236804</c:v>
                </c:pt>
                <c:pt idx="487">
                  <c:v>0.005064673275348278</c:v>
                </c:pt>
                <c:pt idx="488">
                  <c:v>0.005066609356104234</c:v>
                </c:pt>
                <c:pt idx="489">
                  <c:v>0.005068534501619198</c:v>
                </c:pt>
                <c:pt idx="490">
                  <c:v>0.00507044877365686</c:v>
                </c:pt>
                <c:pt idx="491">
                  <c:v>0.005072352233632063</c:v>
                </c:pt>
                <c:pt idx="492">
                  <c:v>0.00507424494261277</c:v>
                </c:pt>
                <c:pt idx="493">
                  <c:v>0.005076126961322026</c:v>
                </c:pt>
                <c:pt idx="494">
                  <c:v>0.0050779983501399</c:v>
                </c:pt>
                <c:pt idx="495">
                  <c:v>0.005079859169105431</c:v>
                </c:pt>
                <c:pt idx="496">
                  <c:v>0.005081709477918546</c:v>
                </c:pt>
                <c:pt idx="497">
                  <c:v>0.005083549335941981</c:v>
                </c:pt>
                <c:pt idx="498">
                  <c:v>0.005085378802203184</c:v>
                </c:pt>
                <c:pt idx="499">
                  <c:v>0.005087197935396205</c:v>
                </c:pt>
                <c:pt idx="500">
                  <c:v>0.005089006793883585</c:v>
                </c:pt>
                <c:pt idx="501">
                  <c:v>0.005090805435698224</c:v>
                </c:pt>
                <c:pt idx="502">
                  <c:v>0.005092593918545246</c:v>
                </c:pt>
                <c:pt idx="503">
                  <c:v>0.005094372299803848</c:v>
                </c:pt>
                <c:pt idx="504">
                  <c:v>0.005096140636529142</c:v>
                </c:pt>
                <c:pt idx="505">
                  <c:v>0.005097898985453984</c:v>
                </c:pt>
                <c:pt idx="506">
                  <c:v>0.005099647402990797</c:v>
                </c:pt>
                <c:pt idx="507">
                  <c:v>0.005101385945233377</c:v>
                </c:pt>
                <c:pt idx="508">
                  <c:v>0.005103114667958697</c:v>
                </c:pt>
                <c:pt idx="509">
                  <c:v>0.005104833626628693</c:v>
                </c:pt>
                <c:pt idx="510">
                  <c:v>0.005106542876392045</c:v>
                </c:pt>
                <c:pt idx="511">
                  <c:v>0.005108242472085947</c:v>
                </c:pt>
                <c:pt idx="512">
                  <c:v>0.005109932468237864</c:v>
                </c:pt>
                <c:pt idx="513">
                  <c:v>0.005111612919067281</c:v>
                </c:pt>
                <c:pt idx="514">
                  <c:v>0.0051132838784874474</c:v>
                </c:pt>
                <c:pt idx="515">
                  <c:v>0.005114945400107102</c:v>
                </c:pt>
                <c:pt idx="516">
                  <c:v>0.005116597537232194</c:v>
                </c:pt>
                <c:pt idx="517">
                  <c:v>0.005118240342867594</c:v>
                </c:pt>
                <c:pt idx="518">
                  <c:v>0.005119873869718794</c:v>
                </c:pt>
                <c:pt idx="519">
                  <c:v>0.005121498170193597</c:v>
                </c:pt>
                <c:pt idx="520">
                  <c:v>0.005123113296403804</c:v>
                </c:pt>
                <c:pt idx="521">
                  <c:v>0.0051247193001668755</c:v>
                </c:pt>
                <c:pt idx="522">
                  <c:v>0.005126316233007605</c:v>
                </c:pt>
                <c:pt idx="523">
                  <c:v>0.005127904146159766</c:v>
                </c:pt>
                <c:pt idx="524">
                  <c:v>0.0051294830905677545</c:v>
                </c:pt>
                <c:pt idx="525">
                  <c:v>0.005131053116888228</c:v>
                </c:pt>
                <c:pt idx="526">
                  <c:v>0.00513261427549173</c:v>
                </c:pt>
                <c:pt idx="527">
                  <c:v>0.0051341666164643005</c:v>
                </c:pt>
                <c:pt idx="528">
                  <c:v>0.00513571018960909</c:v>
                </c:pt>
                <c:pt idx="529">
                  <c:v>0.005137245044447952</c:v>
                </c:pt>
                <c:pt idx="530">
                  <c:v>0.005138776626722337</c:v>
                </c:pt>
                <c:pt idx="531">
                  <c:v>0.005140308448577458</c:v>
                </c:pt>
                <c:pt idx="532">
                  <c:v>0.005141838601562677</c:v>
                </c:pt>
                <c:pt idx="533">
                  <c:v>0.00514336708658758</c:v>
                </c:pt>
                <c:pt idx="534">
                  <c:v>0.005144893904561752</c:v>
                </c:pt>
                <c:pt idx="535">
                  <c:v>0.005146419056394778</c:v>
                </c:pt>
                <c:pt idx="536">
                  <c:v>0.0051479425429962426</c:v>
                </c:pt>
                <c:pt idx="537">
                  <c:v>0.005149464365275732</c:v>
                </c:pt>
                <c:pt idx="538">
                  <c:v>0.005150984524142831</c:v>
                </c:pt>
                <c:pt idx="539">
                  <c:v>0.005152503020507125</c:v>
                </c:pt>
                <c:pt idx="540">
                  <c:v>0.005154019855278199</c:v>
                </c:pt>
                <c:pt idx="541">
                  <c:v>0.0051555350293656385</c:v>
                </c:pt>
                <c:pt idx="542">
                  <c:v>0.005157048543679029</c:v>
                </c:pt>
                <c:pt idx="543">
                  <c:v>0.005158560399127955</c:v>
                </c:pt>
                <c:pt idx="544">
                  <c:v>0.005160070596622002</c:v>
                </c:pt>
                <c:pt idx="545">
                  <c:v>0.005161579137070755</c:v>
                </c:pt>
                <c:pt idx="546">
                  <c:v>0.005163086021383801</c:v>
                </c:pt>
                <c:pt idx="547">
                  <c:v>0.005164591250470723</c:v>
                </c:pt>
                <c:pt idx="548">
                  <c:v>0.005166094825241107</c:v>
                </c:pt>
                <c:pt idx="549">
                  <c:v>0.005167596746604539</c:v>
                </c:pt>
                <c:pt idx="550">
                  <c:v>0.005169097015470603</c:v>
                </c:pt>
                <c:pt idx="551">
                  <c:v>0.0051705956327488855</c:v>
                </c:pt>
                <c:pt idx="552">
                  <c:v>0.005172092599348971</c:v>
                </c:pt>
                <c:pt idx="553">
                  <c:v>0.005173587916180445</c:v>
                </c:pt>
                <c:pt idx="554">
                  <c:v>0.005175081584152893</c:v>
                </c:pt>
                <c:pt idx="555">
                  <c:v>0.005176573604175901</c:v>
                </c:pt>
                <c:pt idx="556">
                  <c:v>0.005178063977159052</c:v>
                </c:pt>
                <c:pt idx="557">
                  <c:v>0.0051795527040119325</c:v>
                </c:pt>
                <c:pt idx="558">
                  <c:v>0.005181039785644128</c:v>
                </c:pt>
                <c:pt idx="559">
                  <c:v>0.005182525222965223</c:v>
                </c:pt>
                <c:pt idx="560">
                  <c:v>0.005184009016884803</c:v>
                </c:pt>
                <c:pt idx="561">
                  <c:v>0.005185491168312455</c:v>
                </c:pt>
                <c:pt idx="562">
                  <c:v>0.005186971678157761</c:v>
                </c:pt>
                <c:pt idx="563">
                  <c:v>0.0051884505473303085</c:v>
                </c:pt>
                <c:pt idx="564">
                  <c:v>0.0051899277767396826</c:v>
                </c:pt>
                <c:pt idx="565">
                  <c:v>0.005191403367295468</c:v>
                </c:pt>
                <c:pt idx="566">
                  <c:v>0.00519287731990725</c:v>
                </c:pt>
                <c:pt idx="567">
                  <c:v>0.005194349635484615</c:v>
                </c:pt>
                <c:pt idx="568">
                  <c:v>0.005195820314937146</c:v>
                </c:pt>
                <c:pt idx="569">
                  <c:v>0.0051972893591744306</c:v>
                </c:pt>
                <c:pt idx="570">
                  <c:v>0.005198756769106053</c:v>
                </c:pt>
                <c:pt idx="571">
                  <c:v>0.005200222545641598</c:v>
                </c:pt>
                <c:pt idx="572">
                  <c:v>0.0052016866896906514</c:v>
                </c:pt>
                <c:pt idx="573">
                  <c:v>0.0052031492021627984</c:v>
                </c:pt>
                <c:pt idx="574">
                  <c:v>0.005204610083967624</c:v>
                </c:pt>
                <c:pt idx="575">
                  <c:v>0.005206069336014713</c:v>
                </c:pt>
                <c:pt idx="576">
                  <c:v>0.005207526959213652</c:v>
                </c:pt>
                <c:pt idx="577">
                  <c:v>0.005208982954474025</c:v>
                </c:pt>
                <c:pt idx="578">
                  <c:v>0.005210437322705418</c:v>
                </c:pt>
                <c:pt idx="579">
                  <c:v>0.0052118900648174165</c:v>
                </c:pt>
                <c:pt idx="580">
                  <c:v>0.005213341181719605</c:v>
                </c:pt>
                <c:pt idx="581">
                  <c:v>0.0052147906743215695</c:v>
                </c:pt>
                <c:pt idx="582">
                  <c:v>0.005216238543532895</c:v>
                </c:pt>
                <c:pt idx="583">
                  <c:v>0.005217684790263166</c:v>
                </c:pt>
                <c:pt idx="584">
                  <c:v>0.005219129415421968</c:v>
                </c:pt>
                <c:pt idx="585">
                  <c:v>0.005220572419918887</c:v>
                </c:pt>
                <c:pt idx="586">
                  <c:v>0.005222013804663508</c:v>
                </c:pt>
                <c:pt idx="587">
                  <c:v>0.0052234535705654155</c:v>
                </c:pt>
                <c:pt idx="588">
                  <c:v>0.005224891718534196</c:v>
                </c:pt>
                <c:pt idx="589">
                  <c:v>0.005226328249479434</c:v>
                </c:pt>
                <c:pt idx="590">
                  <c:v>0.005227763164310715</c:v>
                </c:pt>
                <c:pt idx="591">
                  <c:v>0.005229196463937624</c:v>
                </c:pt>
                <c:pt idx="592">
                  <c:v>0.005230628149269746</c:v>
                </c:pt>
                <c:pt idx="593">
                  <c:v>0.005232058221216667</c:v>
                </c:pt>
                <c:pt idx="594">
                  <c:v>0.005233486680687972</c:v>
                </c:pt>
                <c:pt idx="595">
                  <c:v>0.005234913528593246</c:v>
                </c:pt>
                <c:pt idx="596">
                  <c:v>0.005236338765842075</c:v>
                </c:pt>
                <c:pt idx="597">
                  <c:v>0.005237762393344043</c:v>
                </c:pt>
                <c:pt idx="598">
                  <c:v>0.005239184412008736</c:v>
                </c:pt>
                <c:pt idx="599">
                  <c:v>0.005240604822745739</c:v>
                </c:pt>
                <c:pt idx="600">
                  <c:v>0.005242023626464637</c:v>
                </c:pt>
              </c:numCache>
            </c:numRef>
          </c:yVal>
          <c:smooth val="1"/>
        </c:ser>
        <c:axId val="65235156"/>
        <c:axId val="50245493"/>
      </c:scatterChart>
      <c:valAx>
        <c:axId val="65235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45493"/>
        <c:crosses val="autoZero"/>
        <c:crossBetween val="midCat"/>
        <c:dispUnits/>
      </c:valAx>
      <c:valAx>
        <c:axId val="50245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3515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975"/>
          <c:w val="0.791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v>3/4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Efficiencies!$B$11</c:f>
              <c:numCache>
                <c:ptCount val="1"/>
                <c:pt idx="0">
                  <c:v>800</c:v>
                </c:pt>
              </c:numCache>
            </c:numRef>
          </c:xVal>
          <c:yVal>
            <c:numRef>
              <c:f>Efficiencies!$C$11</c:f>
              <c:numCache>
                <c:ptCount val="1"/>
                <c:pt idx="0">
                  <c:v>0.45</c:v>
                </c:pt>
              </c:numCache>
            </c:numRef>
          </c:yVal>
          <c:smooth val="0"/>
        </c:ser>
        <c:ser>
          <c:idx val="1"/>
          <c:order val="1"/>
          <c:tx>
            <c:v>1 1/2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Efficiencies!$B$12:$B$17</c:f>
              <c:numCache>
                <c:ptCount val="6"/>
                <c:pt idx="0">
                  <c:v>800</c:v>
                </c:pt>
                <c:pt idx="1">
                  <c:v>1200</c:v>
                </c:pt>
                <c:pt idx="2">
                  <c:v>1200</c:v>
                </c:pt>
                <c:pt idx="3">
                  <c:v>2400</c:v>
                </c:pt>
                <c:pt idx="4">
                  <c:v>3200</c:v>
                </c:pt>
                <c:pt idx="5">
                  <c:v>4800</c:v>
                </c:pt>
              </c:numCache>
            </c:numRef>
          </c:xVal>
          <c:yVal>
            <c:numRef>
              <c:f>Efficiencies!$C$12:$C$17</c:f>
              <c:numCache>
                <c:ptCount val="6"/>
                <c:pt idx="0">
                  <c:v>0.44</c:v>
                </c:pt>
                <c:pt idx="1">
                  <c:v>0.39</c:v>
                </c:pt>
                <c:pt idx="2">
                  <c:v>0.41</c:v>
                </c:pt>
                <c:pt idx="3">
                  <c:v>0.48</c:v>
                </c:pt>
                <c:pt idx="4">
                  <c:v>0.51</c:v>
                </c:pt>
                <c:pt idx="5">
                  <c:v>0.62</c:v>
                </c:pt>
              </c:numCache>
            </c:numRef>
          </c:yVal>
          <c:smooth val="0"/>
        </c:ser>
        <c:ser>
          <c:idx val="2"/>
          <c:order val="2"/>
          <c:tx>
            <c:v>2 1/2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Efficiencies!$B$18:$B$20</c:f>
              <c:numCache>
                <c:ptCount val="3"/>
                <c:pt idx="0">
                  <c:v>1440</c:v>
                </c:pt>
                <c:pt idx="1">
                  <c:v>1920</c:v>
                </c:pt>
                <c:pt idx="2">
                  <c:v>2880</c:v>
                </c:pt>
              </c:numCache>
            </c:numRef>
          </c:xVal>
          <c:yVal>
            <c:numRef>
              <c:f>Efficiencies!$C$18:$C$20</c:f>
              <c:numCache>
                <c:ptCount val="3"/>
                <c:pt idx="0">
                  <c:v>0.35</c:v>
                </c:pt>
                <c:pt idx="1">
                  <c:v>0.36</c:v>
                </c:pt>
                <c:pt idx="2">
                  <c:v>0.53</c:v>
                </c:pt>
              </c:numCache>
            </c:numRef>
          </c:yVal>
          <c:smooth val="0"/>
        </c:ser>
        <c:ser>
          <c:idx val="3"/>
          <c:order val="3"/>
          <c:tx>
            <c:v>Fit All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Efficiencies!$E$12:$E$19</c:f>
              <c:numCache>
                <c:ptCount val="8"/>
                <c:pt idx="0">
                  <c:v>0</c:v>
                </c:pt>
                <c:pt idx="1">
                  <c:v>800</c:v>
                </c:pt>
                <c:pt idx="2">
                  <c:v>1200</c:v>
                </c:pt>
                <c:pt idx="3">
                  <c:v>1200</c:v>
                </c:pt>
                <c:pt idx="4">
                  <c:v>2400</c:v>
                </c:pt>
                <c:pt idx="5">
                  <c:v>3200</c:v>
                </c:pt>
                <c:pt idx="6">
                  <c:v>4800</c:v>
                </c:pt>
                <c:pt idx="7">
                  <c:v>6000</c:v>
                </c:pt>
              </c:numCache>
            </c:numRef>
          </c:xVal>
          <c:yVal>
            <c:numRef>
              <c:f>Efficiencies!$G$12:$G$19</c:f>
              <c:numCache>
                <c:ptCount val="8"/>
                <c:pt idx="0">
                  <c:v>0.3437</c:v>
                </c:pt>
                <c:pt idx="1">
                  <c:v>0.3837</c:v>
                </c:pt>
                <c:pt idx="2">
                  <c:v>0.4037</c:v>
                </c:pt>
                <c:pt idx="3">
                  <c:v>0.4037</c:v>
                </c:pt>
                <c:pt idx="4">
                  <c:v>0.4637</c:v>
                </c:pt>
                <c:pt idx="5">
                  <c:v>0.5037</c:v>
                </c:pt>
                <c:pt idx="6">
                  <c:v>0.5837</c:v>
                </c:pt>
                <c:pt idx="7">
                  <c:v>0.6436999999999999</c:v>
                </c:pt>
              </c:numCache>
            </c:numRef>
          </c:yVal>
          <c:smooth val="0"/>
        </c:ser>
        <c:axId val="49556254"/>
        <c:axId val="43353103"/>
      </c:scatterChart>
      <c:valAx>
        <c:axId val="49556254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Pile Parameter (lb*in/in)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53103"/>
        <c:crosses val="autoZero"/>
        <c:crossBetween val="midCat"/>
        <c:dispUnits/>
      </c:valAx>
      <c:valAx>
        <c:axId val="433531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Explosive Coupling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9556254"/>
        <c:crosses val="autoZero"/>
        <c:crossBetween val="midCat"/>
        <c:dispUnits/>
      </c:valAx>
      <c:spPr>
        <a:noFill/>
        <a:ln w="12700">
          <a:solidFill>
            <a:srgbClr val="00800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6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95"/>
          <c:w val="0.78475"/>
          <c:h val="0.8845"/>
        </c:manualLayout>
      </c:layout>
      <c:scatterChart>
        <c:scatterStyle val="lineMarker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FF0000"/>
                </a:solidFill>
              </a:ln>
            </c:spPr>
          </c:marker>
          <c:trendline>
            <c:name>Linear All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y = 5E-05x + 0.3437
R</a:t>
                    </a:r>
                    <a:r>
                      <a:rPr lang="en-US" cap="none" sz="875" b="0" i="0" u="none" baseline="30000"/>
                      <a:t>2</a:t>
                    </a:r>
                    <a:r>
                      <a:rPr lang="en-US" cap="none" sz="875" b="0" i="0" u="none" baseline="0"/>
                      <a:t> = 0.6638
All Data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Efficiencies!$B$11:$B$20</c:f>
              <c:numCache>
                <c:ptCount val="10"/>
                <c:pt idx="0">
                  <c:v>800</c:v>
                </c:pt>
                <c:pt idx="1">
                  <c:v>800</c:v>
                </c:pt>
                <c:pt idx="2">
                  <c:v>1200</c:v>
                </c:pt>
                <c:pt idx="3">
                  <c:v>1200</c:v>
                </c:pt>
                <c:pt idx="4">
                  <c:v>2400</c:v>
                </c:pt>
                <c:pt idx="5">
                  <c:v>3200</c:v>
                </c:pt>
                <c:pt idx="6">
                  <c:v>4800</c:v>
                </c:pt>
                <c:pt idx="7">
                  <c:v>1440</c:v>
                </c:pt>
                <c:pt idx="8">
                  <c:v>1920</c:v>
                </c:pt>
                <c:pt idx="9">
                  <c:v>2880</c:v>
                </c:pt>
              </c:numCache>
            </c:numRef>
          </c:xVal>
          <c:yVal>
            <c:numRef>
              <c:f>Efficiencies!$C$11:$C$20</c:f>
              <c:numCache>
                <c:ptCount val="10"/>
                <c:pt idx="0">
                  <c:v>0.45</c:v>
                </c:pt>
                <c:pt idx="1">
                  <c:v>0.44</c:v>
                </c:pt>
                <c:pt idx="2">
                  <c:v>0.39</c:v>
                </c:pt>
                <c:pt idx="3">
                  <c:v>0.41</c:v>
                </c:pt>
                <c:pt idx="4">
                  <c:v>0.48</c:v>
                </c:pt>
                <c:pt idx="5">
                  <c:v>0.51</c:v>
                </c:pt>
                <c:pt idx="6">
                  <c:v>0.62</c:v>
                </c:pt>
                <c:pt idx="7">
                  <c:v>0.35</c:v>
                </c:pt>
                <c:pt idx="8">
                  <c:v>0.36</c:v>
                </c:pt>
                <c:pt idx="9">
                  <c:v>0.53</c:v>
                </c:pt>
              </c:numCache>
            </c:numRef>
          </c:yVal>
          <c:smooth val="0"/>
        </c:ser>
        <c:ser>
          <c:idx val="0"/>
          <c:order val="1"/>
          <c:tx>
            <c:v>"1 1/2 fit"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y = 5E-05x + 0.3568
R</a:t>
                    </a:r>
                    <a:r>
                      <a:rPr lang="en-US" cap="none" sz="875" b="0" i="0" u="none" baseline="30000"/>
                      <a:t>2</a:t>
                    </a:r>
                    <a:r>
                      <a:rPr lang="en-US" cap="none" sz="875" b="0" i="0" u="none" baseline="0"/>
                      <a:t> = 0.9133
1-1/2 Data Only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Efficiencies!$B$12:$B$17</c:f>
              <c:numCache>
                <c:ptCount val="6"/>
                <c:pt idx="0">
                  <c:v>800</c:v>
                </c:pt>
                <c:pt idx="1">
                  <c:v>1200</c:v>
                </c:pt>
                <c:pt idx="2">
                  <c:v>1200</c:v>
                </c:pt>
                <c:pt idx="3">
                  <c:v>2400</c:v>
                </c:pt>
                <c:pt idx="4">
                  <c:v>3200</c:v>
                </c:pt>
                <c:pt idx="5">
                  <c:v>4800</c:v>
                </c:pt>
              </c:numCache>
            </c:numRef>
          </c:xVal>
          <c:yVal>
            <c:numRef>
              <c:f>Efficiencies!$C$12:$C$17</c:f>
              <c:numCache>
                <c:ptCount val="6"/>
                <c:pt idx="0">
                  <c:v>0.44</c:v>
                </c:pt>
                <c:pt idx="1">
                  <c:v>0.39</c:v>
                </c:pt>
                <c:pt idx="2">
                  <c:v>0.41</c:v>
                </c:pt>
                <c:pt idx="3">
                  <c:v>0.48</c:v>
                </c:pt>
                <c:pt idx="4">
                  <c:v>0.51</c:v>
                </c:pt>
                <c:pt idx="5">
                  <c:v>0.62</c:v>
                </c:pt>
              </c:numCache>
            </c:numRef>
          </c:yVal>
          <c:smooth val="0"/>
        </c:ser>
        <c:axId val="54633608"/>
        <c:axId val="21940425"/>
      </c:scatterChart>
      <c:valAx>
        <c:axId val="5463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Pile Parameter (lb*in/in)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425"/>
        <c:crosses val="autoZero"/>
        <c:crossBetween val="midCat"/>
        <c:dispUnits/>
      </c:valAx>
      <c:valAx>
        <c:axId val="219404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Efficiencies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4633608"/>
        <c:crosses val="autoZero"/>
        <c:crossBetween val="midCat"/>
        <c:dispUnits/>
      </c:valAx>
      <c:spPr>
        <a:noFill/>
        <a:ln w="12700">
          <a:solidFill>
            <a:srgbClr val="00800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323850</xdr:colOff>
      <xdr:row>17</xdr:row>
      <xdr:rowOff>28575</xdr:rowOff>
    </xdr:from>
    <xdr:to>
      <xdr:col>29</xdr:col>
      <xdr:colOff>342900</xdr:colOff>
      <xdr:row>37</xdr:row>
      <xdr:rowOff>171450</xdr:rowOff>
    </xdr:to>
    <xdr:graphicFrame>
      <xdr:nvGraphicFramePr>
        <xdr:cNvPr id="1" name="Chart 3"/>
        <xdr:cNvGraphicFramePr/>
      </xdr:nvGraphicFramePr>
      <xdr:xfrm>
        <a:off x="14020800" y="3190875"/>
        <a:ext cx="4638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0</xdr:row>
      <xdr:rowOff>200025</xdr:rowOff>
    </xdr:from>
    <xdr:to>
      <xdr:col>1</xdr:col>
      <xdr:colOff>447675</xdr:colOff>
      <xdr:row>2</xdr:row>
      <xdr:rowOff>200025</xdr:rowOff>
    </xdr:to>
    <xdr:pic>
      <xdr:nvPicPr>
        <xdr:cNvPr id="2" name="Picture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002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9525</xdr:rowOff>
    </xdr:from>
    <xdr:to>
      <xdr:col>11</xdr:col>
      <xdr:colOff>390525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33375" y="9525"/>
        <a:ext cx="84391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104775</xdr:rowOff>
    </xdr:from>
    <xdr:to>
      <xdr:col>15</xdr:col>
      <xdr:colOff>742950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4238625" y="1924050"/>
        <a:ext cx="5686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28</xdr:row>
      <xdr:rowOff>0</xdr:rowOff>
    </xdr:from>
    <xdr:to>
      <xdr:col>15</xdr:col>
      <xdr:colOff>200025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4238625" y="5686425"/>
        <a:ext cx="51435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1"/>
  <sheetViews>
    <sheetView showGridLines="0" tabSelected="1" showOutlineSymbols="0" zoomScaleSheetLayoutView="100" workbookViewId="0" topLeftCell="A1">
      <selection activeCell="C2" sqref="C2"/>
    </sheetView>
  </sheetViews>
  <sheetFormatPr defaultColWidth="8.88671875" defaultRowHeight="16.5" customHeight="1"/>
  <cols>
    <col min="1" max="1" width="14.10546875" style="8" customWidth="1"/>
    <col min="2" max="2" width="5.5546875" style="8" customWidth="1"/>
    <col min="3" max="3" width="9.21484375" style="8" customWidth="1"/>
    <col min="4" max="4" width="5.99609375" style="8" customWidth="1"/>
    <col min="5" max="5" width="2.10546875" style="8" customWidth="1"/>
    <col min="6" max="6" width="7.77734375" style="8" customWidth="1"/>
    <col min="7" max="7" width="6.99609375" style="8" customWidth="1"/>
    <col min="8" max="8" width="2.10546875" style="8" customWidth="1"/>
    <col min="9" max="9" width="8.5546875" style="8" customWidth="1"/>
    <col min="10" max="10" width="5.6640625" style="8" customWidth="1"/>
    <col min="11" max="11" width="4.21484375" style="8" customWidth="1"/>
    <col min="12" max="12" width="8.10546875" style="8" customWidth="1"/>
    <col min="13" max="13" width="6.6640625" style="8" customWidth="1"/>
    <col min="14" max="14" width="2.77734375" style="8" customWidth="1"/>
    <col min="15" max="15" width="8.6640625" style="8" customWidth="1"/>
    <col min="16" max="16" width="4.21484375" style="8" customWidth="1"/>
    <col min="17" max="17" width="10.10546875" style="8" customWidth="1"/>
    <col min="18" max="18" width="2.6640625" style="8" customWidth="1"/>
    <col min="19" max="19" width="6.21484375" style="8" customWidth="1"/>
    <col min="20" max="20" width="10.99609375" style="8" customWidth="1"/>
    <col min="21" max="28" width="8.99609375" style="8" customWidth="1"/>
  </cols>
  <sheetData>
    <row r="1" spans="1:29" ht="18" customHeight="1">
      <c r="A1" s="76" t="s">
        <v>135</v>
      </c>
      <c r="B1" s="77"/>
      <c r="C1" s="23"/>
      <c r="D1" s="23"/>
      <c r="E1" s="23"/>
      <c r="F1" s="23"/>
      <c r="G1" s="23"/>
      <c r="H1" s="78"/>
      <c r="I1" s="23"/>
      <c r="J1" s="23"/>
      <c r="K1" s="23"/>
      <c r="L1" s="23"/>
      <c r="M1" s="23"/>
      <c r="N1" s="23"/>
      <c r="O1" s="23"/>
      <c r="P1" s="23"/>
      <c r="Q1" s="23"/>
      <c r="R1" s="135"/>
      <c r="S1" s="135"/>
      <c r="T1" s="135"/>
      <c r="U1" s="135"/>
      <c r="V1" s="137" t="s">
        <v>112</v>
      </c>
      <c r="W1" s="135"/>
      <c r="X1" s="135"/>
      <c r="Y1" s="135"/>
      <c r="Z1" s="135"/>
      <c r="AA1" s="135"/>
      <c r="AB1" s="135"/>
      <c r="AC1" s="136"/>
    </row>
    <row r="2" spans="1:29" ht="18.75" customHeight="1">
      <c r="A2" s="79" t="s">
        <v>67</v>
      </c>
      <c r="B2" s="80"/>
      <c r="C2" s="23"/>
      <c r="D2" s="23"/>
      <c r="E2" s="23"/>
      <c r="F2" s="23"/>
      <c r="G2" s="23"/>
      <c r="H2" s="78"/>
      <c r="I2" s="23"/>
      <c r="J2" s="81"/>
      <c r="K2" s="23"/>
      <c r="L2" s="23"/>
      <c r="M2" s="23"/>
      <c r="N2" s="23"/>
      <c r="O2" s="23"/>
      <c r="P2" s="23"/>
      <c r="Q2" s="23"/>
      <c r="R2" s="135"/>
      <c r="S2" s="135"/>
      <c r="T2" s="135"/>
      <c r="U2" s="138" t="s">
        <v>2</v>
      </c>
      <c r="V2" s="139"/>
      <c r="W2" s="140" t="s">
        <v>21</v>
      </c>
      <c r="X2" s="139"/>
      <c r="Y2" s="138" t="s">
        <v>3</v>
      </c>
      <c r="Z2" s="139"/>
      <c r="AA2" s="140" t="s">
        <v>65</v>
      </c>
      <c r="AB2" s="139"/>
      <c r="AC2" s="136"/>
    </row>
    <row r="3" spans="1:29" ht="17.25" customHeight="1">
      <c r="A3" s="80"/>
      <c r="B3" s="80"/>
      <c r="C3" s="23"/>
      <c r="D3" s="23"/>
      <c r="E3" s="23"/>
      <c r="F3" s="23"/>
      <c r="G3" s="23"/>
      <c r="H3" s="78"/>
      <c r="I3" s="23"/>
      <c r="J3" s="81" t="s">
        <v>38</v>
      </c>
      <c r="K3" s="23"/>
      <c r="L3" s="82"/>
      <c r="M3" s="82"/>
      <c r="N3" s="23"/>
      <c r="O3" s="82"/>
      <c r="P3" s="23"/>
      <c r="Q3" s="23"/>
      <c r="R3" s="135"/>
      <c r="S3" s="135"/>
      <c r="T3" s="141" t="s">
        <v>1</v>
      </c>
      <c r="U3" s="141" t="s">
        <v>4</v>
      </c>
      <c r="V3" s="141" t="s">
        <v>5</v>
      </c>
      <c r="W3" s="141" t="s">
        <v>4</v>
      </c>
      <c r="X3" s="141" t="s">
        <v>5</v>
      </c>
      <c r="Y3" s="141" t="s">
        <v>4</v>
      </c>
      <c r="Z3" s="141" t="s">
        <v>5</v>
      </c>
      <c r="AA3" s="141" t="s">
        <v>4</v>
      </c>
      <c r="AB3" s="141" t="s">
        <v>5</v>
      </c>
      <c r="AC3" s="136"/>
    </row>
    <row r="4" spans="1:29" ht="16.5" customHeight="1">
      <c r="A4" s="195" t="s">
        <v>126</v>
      </c>
      <c r="B4" s="196"/>
      <c r="C4" s="196"/>
      <c r="D4" s="183">
        <v>1</v>
      </c>
      <c r="E4" s="23"/>
      <c r="F4" s="83"/>
      <c r="G4" s="83"/>
      <c r="H4" s="78"/>
      <c r="I4" s="83"/>
      <c r="J4" s="81" t="s">
        <v>92</v>
      </c>
      <c r="K4" s="23"/>
      <c r="L4" s="82" t="s">
        <v>52</v>
      </c>
      <c r="M4" s="82"/>
      <c r="N4" s="23"/>
      <c r="O4" s="82" t="s">
        <v>54</v>
      </c>
      <c r="P4" s="23"/>
      <c r="Q4" s="23"/>
      <c r="R4" s="135"/>
      <c r="S4" s="135"/>
      <c r="T4" s="142" t="s">
        <v>10</v>
      </c>
      <c r="U4" s="143">
        <v>52.4</v>
      </c>
      <c r="V4" s="143">
        <v>1.13</v>
      </c>
      <c r="W4" s="143">
        <v>5.75</v>
      </c>
      <c r="X4" s="143">
        <v>0.89</v>
      </c>
      <c r="Y4" s="143">
        <v>84.4</v>
      </c>
      <c r="Z4" s="143">
        <v>2.04</v>
      </c>
      <c r="AA4" s="143">
        <v>0.084</v>
      </c>
      <c r="AB4" s="143">
        <v>-0.23</v>
      </c>
      <c r="AC4" s="136"/>
    </row>
    <row r="5" spans="1:29" ht="15" customHeight="1">
      <c r="A5" s="80"/>
      <c r="B5" s="80"/>
      <c r="C5" s="82" t="s">
        <v>87</v>
      </c>
      <c r="D5" s="23"/>
      <c r="E5" s="23"/>
      <c r="F5" s="83" t="s">
        <v>0</v>
      </c>
      <c r="G5" s="84"/>
      <c r="H5" s="78"/>
      <c r="I5" s="83" t="s">
        <v>1</v>
      </c>
      <c r="J5" s="81" t="s">
        <v>47</v>
      </c>
      <c r="K5" s="23"/>
      <c r="L5" s="82" t="s">
        <v>53</v>
      </c>
      <c r="M5" s="23"/>
      <c r="N5" s="23"/>
      <c r="O5" s="82" t="s">
        <v>53</v>
      </c>
      <c r="P5" s="23"/>
      <c r="Q5" s="23"/>
      <c r="R5" s="135"/>
      <c r="S5" s="135"/>
      <c r="T5" s="142" t="s">
        <v>13</v>
      </c>
      <c r="U5" s="143">
        <v>56.5</v>
      </c>
      <c r="V5" s="143">
        <v>1.14</v>
      </c>
      <c r="W5" s="143">
        <v>5.73</v>
      </c>
      <c r="X5" s="143">
        <v>0.91</v>
      </c>
      <c r="Y5" s="143">
        <v>92</v>
      </c>
      <c r="Z5" s="143">
        <v>2.04</v>
      </c>
      <c r="AA5" s="143">
        <v>0.084</v>
      </c>
      <c r="AB5" s="143">
        <v>-0.23</v>
      </c>
      <c r="AC5" s="136"/>
    </row>
    <row r="6" spans="1:29" ht="12.75" customHeight="1">
      <c r="A6" s="7" t="s">
        <v>6</v>
      </c>
      <c r="B6" s="2" t="s">
        <v>7</v>
      </c>
      <c r="C6" s="20">
        <v>1475.11</v>
      </c>
      <c r="D6" s="168" t="s">
        <v>8</v>
      </c>
      <c r="E6" s="1"/>
      <c r="F6" s="21">
        <v>204.15</v>
      </c>
      <c r="G6" s="168" t="s">
        <v>9</v>
      </c>
      <c r="H6" s="1"/>
      <c r="I6" s="42" t="s">
        <v>14</v>
      </c>
      <c r="J6" s="43">
        <v>6.7</v>
      </c>
      <c r="K6" s="1"/>
      <c r="L6" s="20">
        <v>68.6</v>
      </c>
      <c r="M6" s="169" t="s">
        <v>8</v>
      </c>
      <c r="N6" s="1"/>
      <c r="O6" s="20">
        <v>68.6</v>
      </c>
      <c r="P6" s="169" t="s">
        <v>8</v>
      </c>
      <c r="Q6" s="1"/>
      <c r="R6" s="135"/>
      <c r="S6" s="135"/>
      <c r="T6" s="142" t="s">
        <v>14</v>
      </c>
      <c r="U6" s="143">
        <v>59.2</v>
      </c>
      <c r="V6" s="143">
        <v>1.19</v>
      </c>
      <c r="W6" s="143">
        <v>6.58</v>
      </c>
      <c r="X6" s="143">
        <v>0.91</v>
      </c>
      <c r="Y6" s="143">
        <v>115.3</v>
      </c>
      <c r="Z6" s="143">
        <v>2.08</v>
      </c>
      <c r="AA6" s="143">
        <v>0.088</v>
      </c>
      <c r="AB6" s="143">
        <v>-0.28</v>
      </c>
      <c r="AC6" s="136"/>
    </row>
    <row r="7" spans="1:29" ht="12.75" customHeight="1">
      <c r="A7" s="85"/>
      <c r="B7" s="85"/>
      <c r="C7" s="192">
        <f>$C$6/0.3048</f>
        <v>4839.599737532808</v>
      </c>
      <c r="D7" s="87" t="s">
        <v>11</v>
      </c>
      <c r="E7" s="23"/>
      <c r="F7" s="86">
        <f>$F$6*2.204622622</f>
        <v>450.0737082813</v>
      </c>
      <c r="G7" s="87" t="s">
        <v>12</v>
      </c>
      <c r="H7" s="78"/>
      <c r="I7" s="23"/>
      <c r="J7" s="23"/>
      <c r="K7" s="23"/>
      <c r="L7" s="23"/>
      <c r="M7" s="23"/>
      <c r="N7" s="23"/>
      <c r="O7" s="23"/>
      <c r="P7" s="23"/>
      <c r="Q7" s="23"/>
      <c r="R7" s="135"/>
      <c r="S7" s="135"/>
      <c r="T7" s="187" t="s">
        <v>134</v>
      </c>
      <c r="U7" s="143">
        <v>60.6</v>
      </c>
      <c r="V7" s="143">
        <v>1.22</v>
      </c>
      <c r="W7" s="143">
        <v>6.58</v>
      </c>
      <c r="X7" s="143">
        <v>0.91</v>
      </c>
      <c r="Y7" s="143">
        <v>115.3</v>
      </c>
      <c r="Z7" s="143">
        <v>2.08</v>
      </c>
      <c r="AA7" s="143">
        <v>0.0766</v>
      </c>
      <c r="AB7" s="143">
        <v>-0.28</v>
      </c>
      <c r="AC7" s="136"/>
    </row>
    <row r="8" spans="1:29" ht="15.75" customHeight="1">
      <c r="A8" s="170" t="s">
        <v>89</v>
      </c>
      <c r="B8" s="85"/>
      <c r="C8" s="88"/>
      <c r="D8" s="89"/>
      <c r="E8" s="23"/>
      <c r="F8" s="90" t="s">
        <v>118</v>
      </c>
      <c r="G8" s="91">
        <f>IF(Pd&gt;=24,IF(((0.3437+0.00005*($F$7*Pd/Pt)))&gt;1,1,(0.3437+0.00005*($F$7*Pd/Pt))),1)</f>
        <v>1</v>
      </c>
      <c r="H8" s="78"/>
      <c r="I8" s="90" t="s">
        <v>119</v>
      </c>
      <c r="J8" s="92">
        <f>IF(Pd&gt;=24,w*$G$8,w)</f>
        <v>204.15</v>
      </c>
      <c r="K8" s="93" t="s">
        <v>9</v>
      </c>
      <c r="L8" s="94" t="s">
        <v>56</v>
      </c>
      <c r="M8" s="23"/>
      <c r="N8" s="23"/>
      <c r="O8" s="81" t="s">
        <v>115</v>
      </c>
      <c r="P8" s="23"/>
      <c r="Q8" s="23"/>
      <c r="R8" s="135"/>
      <c r="S8" s="135"/>
      <c r="T8" s="193" t="s">
        <v>133</v>
      </c>
      <c r="U8" s="194">
        <v>52.4</v>
      </c>
      <c r="V8" s="194">
        <v>1.13</v>
      </c>
      <c r="W8" s="194">
        <v>5.75</v>
      </c>
      <c r="X8" s="194">
        <v>0.89</v>
      </c>
      <c r="Y8" s="194">
        <v>84.4</v>
      </c>
      <c r="Z8" s="194">
        <v>2.04</v>
      </c>
      <c r="AA8" s="194">
        <v>0.084</v>
      </c>
      <c r="AB8" s="194">
        <v>-0.23</v>
      </c>
      <c r="AC8" s="136"/>
    </row>
    <row r="9" spans="1:29" ht="15" customHeight="1">
      <c r="A9" s="179" t="s">
        <v>78</v>
      </c>
      <c r="B9" s="23"/>
      <c r="C9" s="77" t="s">
        <v>15</v>
      </c>
      <c r="D9" s="23"/>
      <c r="E9" s="23"/>
      <c r="F9" s="23"/>
      <c r="G9" s="89"/>
      <c r="H9" s="78"/>
      <c r="I9" s="23"/>
      <c r="J9" s="23"/>
      <c r="K9" s="23"/>
      <c r="L9" s="95">
        <f>SQRT(range^2-(sd-rd)^2)</f>
        <v>1475.11</v>
      </c>
      <c r="M9" s="96" t="s">
        <v>8</v>
      </c>
      <c r="N9" s="23"/>
      <c r="O9" s="20">
        <v>0</v>
      </c>
      <c r="P9" s="169" t="s">
        <v>117</v>
      </c>
      <c r="Q9" s="1"/>
      <c r="R9" s="135"/>
      <c r="S9" s="135"/>
      <c r="T9" s="135"/>
      <c r="U9" s="75">
        <f>VLOOKUP($I$6,$T$4:$AB$8,2,FALSE())</f>
        <v>59.2</v>
      </c>
      <c r="V9" s="144">
        <f>VLOOKUP($I$6,$T$4:$AB$8,3,FALSE())</f>
        <v>1.19</v>
      </c>
      <c r="W9" s="92">
        <f>VLOOKUP($I$6,$T$4:$AB$8,4,FALSE())</f>
        <v>6.58</v>
      </c>
      <c r="X9" s="144">
        <f>VLOOKUP($I$6,$T$4:$AB$8,5,FALSE())</f>
        <v>0.91</v>
      </c>
      <c r="Y9" s="92">
        <f>VLOOKUP($I$6,$T$4:$AB$8,6,FALSE())</f>
        <v>115.3</v>
      </c>
      <c r="Z9" s="144">
        <f>VLOOKUP($I$6,$T$4:$AB$8,7,FALSE())</f>
        <v>2.08</v>
      </c>
      <c r="AA9" s="92">
        <f>VLOOKUP($I$6,$T$4:$AB$8,8,FALSE())</f>
        <v>0.088</v>
      </c>
      <c r="AB9" s="144">
        <f>VLOOKUP($I$6,$T$4:$AB$8,9,FALSE())</f>
        <v>-0.28</v>
      </c>
      <c r="AC9" s="136"/>
    </row>
    <row r="10" spans="1:22" ht="14.25" customHeight="1">
      <c r="A10" s="180">
        <f>4.76*EffW^(1/3)</f>
        <v>28.02786911861459</v>
      </c>
      <c r="B10" s="80"/>
      <c r="C10" s="94" t="s">
        <v>49</v>
      </c>
      <c r="D10" s="23"/>
      <c r="E10" s="23"/>
      <c r="F10" s="171" t="s">
        <v>91</v>
      </c>
      <c r="G10" s="172"/>
      <c r="H10" s="78"/>
      <c r="I10" s="200" t="s">
        <v>73</v>
      </c>
      <c r="J10" s="201"/>
      <c r="K10" s="201"/>
      <c r="L10" s="23"/>
      <c r="M10" s="23"/>
      <c r="N10" s="23"/>
      <c r="O10" s="81" t="s">
        <v>116</v>
      </c>
      <c r="P10" s="23"/>
      <c r="Q10" s="23"/>
      <c r="R10" s="135"/>
      <c r="S10" s="135"/>
      <c r="T10" s="135"/>
      <c r="U10" s="135"/>
      <c r="V10" s="135"/>
    </row>
    <row r="11" spans="1:28" ht="12.75" customHeight="1">
      <c r="A11" s="179" t="s">
        <v>76</v>
      </c>
      <c r="B11" s="80"/>
      <c r="C11" s="97">
        <f>($U$9*(EffW^(1/3)/$C$6)^$V$9)</f>
        <v>0.0827371552759775</v>
      </c>
      <c r="D11" s="87" t="s">
        <v>17</v>
      </c>
      <c r="E11" s="23"/>
      <c r="F11" s="181">
        <f>$A$12*(SQRT(1+2*($A$10/$A$16)*LN($C$6/$A$10))-1)/(($C$6/$A$16)*LN($C$6/$A$10))*0.000000000001</f>
        <v>0.12291620942142632</v>
      </c>
      <c r="G11" s="182" t="s">
        <v>17</v>
      </c>
      <c r="H11" s="23"/>
      <c r="I11" s="202" t="s">
        <v>74</v>
      </c>
      <c r="J11" s="203"/>
      <c r="K11" s="23"/>
      <c r="L11" s="23"/>
      <c r="M11" s="23"/>
      <c r="N11" s="23"/>
      <c r="O11" s="20">
        <v>1.5</v>
      </c>
      <c r="P11" s="169" t="s">
        <v>117</v>
      </c>
      <c r="Q11" s="1"/>
      <c r="R11" s="135"/>
      <c r="S11" s="135"/>
      <c r="T11" s="142" t="s">
        <v>16</v>
      </c>
      <c r="U11" s="139">
        <v>1000</v>
      </c>
      <c r="V11" s="135"/>
      <c r="W11" s="135"/>
      <c r="X11" s="135"/>
      <c r="Y11" s="135"/>
      <c r="Z11" s="135"/>
      <c r="AA11" s="135"/>
      <c r="AB11" s="135"/>
    </row>
    <row r="12" spans="1:28" ht="12.75" customHeight="1">
      <c r="A12" s="180">
        <f>($U$9*1000000000000*(EffW^(1/3)/$A$10)^$V$9)</f>
        <v>9246330930565.574</v>
      </c>
      <c r="B12" s="85"/>
      <c r="C12" s="86">
        <f>$C$11*10^6/6894.7572932</f>
        <v>12.000009827405753</v>
      </c>
      <c r="D12" s="87" t="s">
        <v>19</v>
      </c>
      <c r="E12" s="23"/>
      <c r="F12" s="181">
        <f>$F$11*10^6/6894.7572932</f>
        <v>17.827488944774494</v>
      </c>
      <c r="G12" s="182" t="s">
        <v>19</v>
      </c>
      <c r="H12" s="78"/>
      <c r="I12" s="99" t="s">
        <v>63</v>
      </c>
      <c r="J12" s="100">
        <f>$C$28+2*($C$16-$O$15)/($C$11/EXP(1))</f>
        <v>10.779773466819023</v>
      </c>
      <c r="K12" s="101" t="s">
        <v>29</v>
      </c>
      <c r="L12" s="94" t="s">
        <v>57</v>
      </c>
      <c r="M12" s="23"/>
      <c r="N12" s="23"/>
      <c r="O12" s="23"/>
      <c r="P12" s="23"/>
      <c r="Q12" s="23"/>
      <c r="R12" s="135"/>
      <c r="S12" s="135"/>
      <c r="T12" s="145" t="s">
        <v>18</v>
      </c>
      <c r="U12" s="146">
        <v>1540</v>
      </c>
      <c r="V12" s="135"/>
      <c r="W12" s="135"/>
      <c r="X12" s="135"/>
      <c r="Y12" s="154" t="s">
        <v>2</v>
      </c>
      <c r="Z12" s="154" t="s">
        <v>86</v>
      </c>
      <c r="AA12" s="135"/>
      <c r="AB12" s="135"/>
    </row>
    <row r="13" spans="1:28" ht="12.75" customHeight="1">
      <c r="A13" s="179" t="s">
        <v>75</v>
      </c>
      <c r="B13" s="85"/>
      <c r="C13" s="85"/>
      <c r="D13" s="85"/>
      <c r="E13" s="23"/>
      <c r="F13" s="23"/>
      <c r="G13" s="89"/>
      <c r="H13" s="78"/>
      <c r="I13" s="99" t="s">
        <v>51</v>
      </c>
      <c r="J13" s="102">
        <f>(SQRT((sd+rd)^2+$L$9^2)-$C$6)/$U$12*1000</f>
        <v>4.134251342159664</v>
      </c>
      <c r="K13" s="101" t="s">
        <v>29</v>
      </c>
      <c r="L13" s="94" t="s">
        <v>80</v>
      </c>
      <c r="M13" s="23"/>
      <c r="N13" s="23"/>
      <c r="O13" s="129" t="s">
        <v>58</v>
      </c>
      <c r="P13" s="130"/>
      <c r="Q13" s="23"/>
      <c r="R13" s="135"/>
      <c r="S13" s="135"/>
      <c r="T13" s="145" t="s">
        <v>20</v>
      </c>
      <c r="U13" s="146">
        <f>$U$11*$U$12</f>
        <v>1540000</v>
      </c>
      <c r="V13" s="135"/>
      <c r="W13" s="135"/>
      <c r="X13" s="135"/>
      <c r="Y13" s="155">
        <f>IF(swisdak,IF(range&lt;$A$10,$F$11,$C$11),IF(range&gt;$A$10,$F$11,$C$11))</f>
        <v>0.0827371552759775</v>
      </c>
      <c r="Z13" s="155">
        <f>IF(swisdak,IF(range&lt;$A$10,$C$30,$C$28),IF(range&gt;$A$10,$C$30,$C$28))</f>
        <v>2.432995795274703</v>
      </c>
      <c r="AA13" s="135"/>
      <c r="AB13" s="135"/>
    </row>
    <row r="14" spans="1:28" ht="13.5" customHeight="1">
      <c r="A14" s="180">
        <f>$F$6^(1/3)*($AA$9*(EffW^(1/3)/$A$10)^$AB$9)*1000</f>
        <v>802.0394804710295</v>
      </c>
      <c r="B14" s="85"/>
      <c r="C14" s="77" t="s">
        <v>21</v>
      </c>
      <c r="D14" s="23"/>
      <c r="E14" s="23"/>
      <c r="F14" s="23"/>
      <c r="G14" s="89"/>
      <c r="H14" s="78"/>
      <c r="I14" s="99" t="s">
        <v>55</v>
      </c>
      <c r="J14" s="100">
        <f>$C$28*$J$6</f>
        <v>16.30107182834051</v>
      </c>
      <c r="K14" s="101" t="s">
        <v>29</v>
      </c>
      <c r="L14" s="94" t="s">
        <v>79</v>
      </c>
      <c r="M14" s="23"/>
      <c r="N14" s="23"/>
      <c r="O14" s="131" t="s">
        <v>28</v>
      </c>
      <c r="P14" s="132"/>
      <c r="Q14" s="23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</row>
    <row r="15" spans="1:28" ht="15" customHeight="1">
      <c r="A15" s="179" t="s">
        <v>77</v>
      </c>
      <c r="B15" s="23"/>
      <c r="C15" s="94" t="s">
        <v>49</v>
      </c>
      <c r="D15" s="89"/>
      <c r="E15" s="23"/>
      <c r="F15" s="103" t="s">
        <v>50</v>
      </c>
      <c r="G15" s="89"/>
      <c r="H15" s="78"/>
      <c r="I15" s="175" t="s">
        <v>94</v>
      </c>
      <c r="J15" s="176">
        <f>$C$30*$J$6</f>
        <v>9.987583218825863</v>
      </c>
      <c r="K15" s="177" t="s">
        <v>29</v>
      </c>
      <c r="L15" s="171" t="s">
        <v>93</v>
      </c>
      <c r="M15" s="178"/>
      <c r="N15" s="23"/>
      <c r="O15" s="133">
        <f>VLOOKUP($C$28,$S$21:$V$621,4,TRUE)</f>
        <v>0.12722477979497832</v>
      </c>
      <c r="P15" s="134"/>
      <c r="Q15" s="23"/>
      <c r="R15" s="135"/>
      <c r="S15" s="135"/>
      <c r="T15" s="135"/>
      <c r="U15" s="135"/>
      <c r="V15" s="147" t="s">
        <v>66</v>
      </c>
      <c r="W15" s="156">
        <f>$J$12/$U$16</f>
        <v>0.01796628911136504</v>
      </c>
      <c r="X15" s="135"/>
      <c r="Y15" s="157" t="s">
        <v>96</v>
      </c>
      <c r="Z15" s="135"/>
      <c r="AA15" s="135"/>
      <c r="AB15" s="135"/>
    </row>
    <row r="16" spans="1:28" ht="13.5" customHeight="1">
      <c r="A16" s="180">
        <f>($U$11*$U$12^3*$A$14)/($A$12*3.5)</f>
        <v>90.51497424376181</v>
      </c>
      <c r="B16" s="77"/>
      <c r="C16" s="97">
        <f>EffW^(1/3)*($W$9*(EffW^(1/3)/$C$6)^$X$9)</f>
        <v>0.25425146132492643</v>
      </c>
      <c r="D16" s="96" t="s">
        <v>22</v>
      </c>
      <c r="E16" s="88"/>
      <c r="F16" s="104">
        <f>$V$621</f>
        <v>0.16518513820752287</v>
      </c>
      <c r="G16" s="96" t="s">
        <v>22</v>
      </c>
      <c r="H16" s="78"/>
      <c r="I16" s="99" t="s">
        <v>44</v>
      </c>
      <c r="J16" s="105">
        <f>IF(swisdak,MIN($J$12:$J$14)/$U$16,MIN($J$13:$J$15)/$U$16)</f>
        <v>0.00689041890359944</v>
      </c>
      <c r="K16" s="101" t="s">
        <v>29</v>
      </c>
      <c r="L16" s="106" t="s">
        <v>62</v>
      </c>
      <c r="M16" s="23"/>
      <c r="N16" s="23"/>
      <c r="O16" s="23"/>
      <c r="P16" s="23"/>
      <c r="Q16" s="23"/>
      <c r="R16" s="135"/>
      <c r="S16" s="135"/>
      <c r="T16" s="147" t="s">
        <v>45</v>
      </c>
      <c r="U16" s="148">
        <v>600</v>
      </c>
      <c r="V16" s="149" t="s">
        <v>60</v>
      </c>
      <c r="W16" s="156">
        <f>$J$13/$U$16</f>
        <v>0.00689041890359944</v>
      </c>
      <c r="X16" s="135"/>
      <c r="Y16" s="158">
        <v>1.5</v>
      </c>
      <c r="Z16" s="135"/>
      <c r="AA16" s="135"/>
      <c r="AB16" s="135"/>
    </row>
    <row r="17" spans="1:28" ht="12.75" customHeight="1">
      <c r="A17" s="23"/>
      <c r="B17" s="23"/>
      <c r="C17" s="189">
        <f>$C$16*10^3/6894.7572932</f>
        <v>0.03687605676499789</v>
      </c>
      <c r="D17" s="87" t="s">
        <v>23</v>
      </c>
      <c r="E17" s="89"/>
      <c r="F17" s="188">
        <f>$F$16*10^3/6894.7572932</f>
        <v>0.023958078752161122</v>
      </c>
      <c r="G17" s="101" t="s">
        <v>23</v>
      </c>
      <c r="H17" s="23"/>
      <c r="I17" s="88"/>
      <c r="J17" s="88"/>
      <c r="K17" s="88"/>
      <c r="L17" s="88"/>
      <c r="M17" s="23"/>
      <c r="N17" s="94" t="s">
        <v>85</v>
      </c>
      <c r="O17" s="23"/>
      <c r="P17" s="23"/>
      <c r="Q17" s="23"/>
      <c r="R17" s="135"/>
      <c r="S17" s="137"/>
      <c r="T17" s="150"/>
      <c r="U17" s="150"/>
      <c r="V17" s="147" t="s">
        <v>59</v>
      </c>
      <c r="W17" s="159">
        <f>$J$6*$C$28/$U$16</f>
        <v>0.027168453047234184</v>
      </c>
      <c r="X17" s="160"/>
      <c r="Y17" s="135"/>
      <c r="Z17" s="135"/>
      <c r="AA17" s="135"/>
      <c r="AB17" s="135"/>
    </row>
    <row r="18" spans="1:30" ht="15" customHeight="1">
      <c r="A18" s="88"/>
      <c r="B18" s="89"/>
      <c r="C18" s="88"/>
      <c r="D18" s="88"/>
      <c r="E18" s="88"/>
      <c r="F18" s="107"/>
      <c r="G18" s="108"/>
      <c r="H18" s="88"/>
      <c r="I18" s="99" t="s">
        <v>84</v>
      </c>
      <c r="J18" s="102">
        <f>$S$621</f>
        <v>4.1342513421597165</v>
      </c>
      <c r="K18" s="101" t="s">
        <v>29</v>
      </c>
      <c r="L18" s="109"/>
      <c r="M18" s="110" t="s">
        <v>83</v>
      </c>
      <c r="N18" s="111" t="s">
        <v>26</v>
      </c>
      <c r="O18" s="102">
        <f>range/co*1000</f>
        <v>957.8636363636363</v>
      </c>
      <c r="P18" s="101" t="s">
        <v>29</v>
      </c>
      <c r="Q18" s="23"/>
      <c r="R18" s="135"/>
      <c r="S18" s="135"/>
      <c r="T18" s="151" t="s">
        <v>61</v>
      </c>
      <c r="U18" s="152">
        <f>IF(swisdak,MIN(W15:W17),MIN(W16:W18))</f>
        <v>0.00689041890359944</v>
      </c>
      <c r="V18" s="185" t="s">
        <v>95</v>
      </c>
      <c r="W18" s="186">
        <f>$J$6*$C$30/$U$16</f>
        <v>0.016645972031376438</v>
      </c>
      <c r="X18" s="135"/>
      <c r="Y18" s="135"/>
      <c r="Z18" s="135"/>
      <c r="AA18" s="161"/>
      <c r="AB18" s="135"/>
      <c r="AC18" s="136"/>
      <c r="AD18" s="136"/>
    </row>
    <row r="19" spans="1:30" ht="16.5" customHeight="1" thickBot="1">
      <c r="A19" s="88"/>
      <c r="B19" s="89"/>
      <c r="C19" s="76" t="s">
        <v>88</v>
      </c>
      <c r="D19" s="23"/>
      <c r="E19" s="23"/>
      <c r="F19" s="23"/>
      <c r="G19" s="23"/>
      <c r="H19" s="78"/>
      <c r="I19" s="112"/>
      <c r="J19" s="88"/>
      <c r="K19" s="88"/>
      <c r="L19" s="113"/>
      <c r="M19" s="110" t="s">
        <v>64</v>
      </c>
      <c r="N19" s="111" t="s">
        <v>26</v>
      </c>
      <c r="O19" s="102">
        <f>toa+$S$621</f>
        <v>961.997887705796</v>
      </c>
      <c r="P19" s="101" t="s">
        <v>29</v>
      </c>
      <c r="Q19" s="23"/>
      <c r="R19" s="135"/>
      <c r="S19" s="153" t="s">
        <v>38</v>
      </c>
      <c r="T19" s="153" t="s">
        <v>39</v>
      </c>
      <c r="U19" s="153" t="s">
        <v>42</v>
      </c>
      <c r="V19" s="153" t="s">
        <v>40</v>
      </c>
      <c r="W19" s="153" t="s">
        <v>41</v>
      </c>
      <c r="X19" s="135"/>
      <c r="Y19" s="162"/>
      <c r="Z19" s="162"/>
      <c r="AA19" s="162"/>
      <c r="AB19" s="162"/>
      <c r="AC19" s="136"/>
      <c r="AD19" s="136"/>
    </row>
    <row r="20" spans="1:30" ht="12.75" customHeight="1">
      <c r="A20" s="23"/>
      <c r="B20" s="23"/>
      <c r="C20" s="94" t="s">
        <v>49</v>
      </c>
      <c r="D20" s="89"/>
      <c r="E20" s="89"/>
      <c r="F20" s="88" t="s">
        <v>24</v>
      </c>
      <c r="G20" s="88"/>
      <c r="H20" s="23"/>
      <c r="I20" s="103" t="s">
        <v>50</v>
      </c>
      <c r="J20" s="23"/>
      <c r="K20" s="23"/>
      <c r="L20" s="88" t="s">
        <v>24</v>
      </c>
      <c r="M20" s="88"/>
      <c r="N20" s="23"/>
      <c r="O20" s="23"/>
      <c r="P20" s="23"/>
      <c r="Q20" s="23"/>
      <c r="R20" s="135"/>
      <c r="S20" s="135"/>
      <c r="T20" s="135"/>
      <c r="U20" s="135"/>
      <c r="V20" s="135"/>
      <c r="W20" s="135"/>
      <c r="X20" s="135"/>
      <c r="Y20" s="135"/>
      <c r="Z20" s="135"/>
      <c r="AA20" s="137"/>
      <c r="AB20" s="135"/>
      <c r="AC20" s="136"/>
      <c r="AD20" s="136"/>
    </row>
    <row r="21" spans="1:30" ht="14.25" customHeight="1">
      <c r="A21" s="77"/>
      <c r="B21" s="77"/>
      <c r="C21" s="97">
        <f>EffW^(1/3)*($Y$9*(EffW^(1/3)/$C$6)^$Z$9)</f>
        <v>0.006953806071875609</v>
      </c>
      <c r="D21" s="96" t="s">
        <v>25</v>
      </c>
      <c r="E21" s="88" t="s">
        <v>26</v>
      </c>
      <c r="F21" s="190">
        <f>10*LOG10(($C$21*1000)*z/0.000000000001)</f>
        <v>190.297432957243</v>
      </c>
      <c r="G21" s="114" t="s">
        <v>36</v>
      </c>
      <c r="H21" s="88"/>
      <c r="I21" s="104">
        <f>$W$621</f>
        <v>0.005242023626464637</v>
      </c>
      <c r="J21" s="96" t="s">
        <v>25</v>
      </c>
      <c r="K21" s="88" t="s">
        <v>26</v>
      </c>
      <c r="L21" s="115">
        <f>10*LOG10(($I$21*1000)*z/0.000000000001)</f>
        <v>189.0701969487171</v>
      </c>
      <c r="M21" s="116" t="s">
        <v>125</v>
      </c>
      <c r="N21" s="108"/>
      <c r="O21" s="23"/>
      <c r="P21" s="23"/>
      <c r="Q21" s="23"/>
      <c r="R21" s="135"/>
      <c r="S21" s="135">
        <v>0</v>
      </c>
      <c r="T21" s="135">
        <f>IF($S21&lt;=Tau,Pm*EXP(-$S21/Tau),-Pm/Tau/EXP(1)/($J$6-1)*$S21+Pm/EXP(1)*(1+1/($J$6-1)))</f>
        <v>0.0827371552759775</v>
      </c>
      <c r="U21" s="135">
        <f>T21*T21</f>
        <v>0.006845436863161211</v>
      </c>
      <c r="V21" s="137"/>
      <c r="W21" s="137"/>
      <c r="X21" s="135"/>
      <c r="Y21" s="135"/>
      <c r="Z21" s="135"/>
      <c r="AA21" s="137"/>
      <c r="AB21" s="137"/>
      <c r="AC21" s="136"/>
      <c r="AD21" s="136"/>
    </row>
    <row r="22" spans="1:30" ht="12.75" customHeight="1">
      <c r="A22" s="23"/>
      <c r="B22" s="23"/>
      <c r="C22" s="97">
        <f>$C$21*10^3/6894.7572932/0.0254</f>
        <v>0.039707255955700904</v>
      </c>
      <c r="D22" s="87" t="s">
        <v>27</v>
      </c>
      <c r="E22" s="88"/>
      <c r="F22" s="88"/>
      <c r="G22" s="88"/>
      <c r="H22" s="88"/>
      <c r="I22" s="104">
        <f>$I$21*10^3/6894.7572932/0.0254</f>
        <v>0.029932726295561</v>
      </c>
      <c r="J22" s="87" t="s">
        <v>27</v>
      </c>
      <c r="K22" s="88"/>
      <c r="L22" s="117">
        <f>0.8345*$L$21+21.419</f>
        <v>179.19807935370443</v>
      </c>
      <c r="M22" s="197" t="s">
        <v>123</v>
      </c>
      <c r="N22" s="198"/>
      <c r="O22" s="198"/>
      <c r="P22" s="199"/>
      <c r="Q22" s="23"/>
      <c r="R22" s="135"/>
      <c r="S22" s="135">
        <f>S21+$U$18</f>
        <v>0.00689041890359944</v>
      </c>
      <c r="T22" s="135">
        <f aca="true" t="shared" si="0" ref="T22:T85">IF($S22&lt;=Tau*$Y$16,Pm*EXP(-$S22/Tau),-Pm/Tau/$Y$16/EXP(1)/($J$6-1)*$S22+Pm/EXP(1)/$Y$16*(1+1/($J$6-1)))</f>
        <v>0.08250316919663708</v>
      </c>
      <c r="U22" s="135">
        <f aca="true" t="shared" si="1" ref="U22:U85">T22*T22</f>
        <v>0.006806772927488926</v>
      </c>
      <c r="V22" s="137">
        <f>V21+$U$18*(T21+T22)/2</f>
        <v>0.0005692875276915043</v>
      </c>
      <c r="W22" s="137">
        <f>W21+$U$18*(U21+U22)/2/1.54</f>
        <v>3.054202740824709E-05</v>
      </c>
      <c r="X22" s="135"/>
      <c r="Y22" s="135"/>
      <c r="Z22" s="135"/>
      <c r="AA22" s="137"/>
      <c r="AB22" s="137"/>
      <c r="AC22" s="136"/>
      <c r="AD22" s="136"/>
    </row>
    <row r="23" spans="1:30" ht="12.75" customHeight="1">
      <c r="A23" s="88"/>
      <c r="B23" s="89"/>
      <c r="C23" s="88"/>
      <c r="D23" s="88"/>
      <c r="E23" s="88"/>
      <c r="F23" s="88"/>
      <c r="G23" s="88"/>
      <c r="H23" s="88"/>
      <c r="I23" s="88"/>
      <c r="J23" s="89"/>
      <c r="K23" s="88"/>
      <c r="L23" s="88"/>
      <c r="M23" s="88"/>
      <c r="N23" s="89"/>
      <c r="O23" s="23"/>
      <c r="P23" s="23"/>
      <c r="Q23" s="23"/>
      <c r="R23" s="135"/>
      <c r="S23" s="135">
        <f aca="true" t="shared" si="2" ref="S23:S86">S22+$U$18</f>
        <v>0.01378083780719888</v>
      </c>
      <c r="T23" s="135">
        <f t="shared" si="0"/>
        <v>0.08226984484521253</v>
      </c>
      <c r="U23" s="135">
        <f t="shared" si="1"/>
        <v>0.006768327370855343</v>
      </c>
      <c r="V23" s="137">
        <f aca="true" t="shared" si="3" ref="V23:V86">V22+$U$18*(T22+T23)/2</f>
        <v>0.0011369650730700127</v>
      </c>
      <c r="W23" s="137">
        <f aca="true" t="shared" si="4" ref="W23:W86">W22+$U$18*(U22+U23)/2/1.54</f>
        <v>6.09115493933022E-05</v>
      </c>
      <c r="X23" s="135"/>
      <c r="Y23" s="135"/>
      <c r="Z23" s="135"/>
      <c r="AA23" s="137"/>
      <c r="AB23" s="137"/>
      <c r="AC23" s="136"/>
      <c r="AD23" s="136"/>
    </row>
    <row r="24" spans="1:30" ht="12.75" customHeight="1">
      <c r="A24" s="85"/>
      <c r="B24" s="85"/>
      <c r="C24" s="85"/>
      <c r="D24" s="85"/>
      <c r="E24" s="88"/>
      <c r="F24" s="88"/>
      <c r="G24" s="88"/>
      <c r="H24" s="88"/>
      <c r="I24" s="118" t="s">
        <v>121</v>
      </c>
      <c r="J24" s="89"/>
      <c r="K24" s="88"/>
      <c r="L24" s="88"/>
      <c r="M24" s="88"/>
      <c r="N24" s="89"/>
      <c r="O24" s="23"/>
      <c r="P24" s="23"/>
      <c r="Q24" s="23"/>
      <c r="R24" s="135"/>
      <c r="S24" s="135">
        <f t="shared" si="2"/>
        <v>0.02067125671079832</v>
      </c>
      <c r="T24" s="135">
        <f t="shared" si="0"/>
        <v>0.08203718035029407</v>
      </c>
      <c r="U24" s="135">
        <f t="shared" si="1"/>
        <v>0.006730098959826676</v>
      </c>
      <c r="V24" s="137">
        <f t="shared" si="3"/>
        <v>0.0017030371892706668</v>
      </c>
      <c r="W24" s="137">
        <f t="shared" si="4"/>
        <v>9.110954028868396E-05</v>
      </c>
      <c r="X24" s="135"/>
      <c r="Y24" s="135"/>
      <c r="Z24" s="135"/>
      <c r="AA24" s="137"/>
      <c r="AB24" s="137"/>
      <c r="AC24" s="136"/>
      <c r="AD24" s="136"/>
    </row>
    <row r="25" spans="1:30" ht="12.75" customHeight="1">
      <c r="A25" s="85"/>
      <c r="B25" s="89"/>
      <c r="C25" s="119"/>
      <c r="D25" s="120"/>
      <c r="E25" s="88"/>
      <c r="F25" s="88"/>
      <c r="G25" s="85"/>
      <c r="H25" s="89"/>
      <c r="I25" s="20">
        <v>182</v>
      </c>
      <c r="J25" s="204" t="s">
        <v>122</v>
      </c>
      <c r="K25" s="198"/>
      <c r="L25" s="198"/>
      <c r="M25" s="198"/>
      <c r="N25" s="198"/>
      <c r="O25" s="199"/>
      <c r="P25" s="1"/>
      <c r="Q25" s="1"/>
      <c r="R25" s="135"/>
      <c r="S25" s="135">
        <f t="shared" si="2"/>
        <v>0.02756167561439776</v>
      </c>
      <c r="T25" s="135">
        <f t="shared" si="0"/>
        <v>0.0818051738457644</v>
      </c>
      <c r="U25" s="135">
        <f t="shared" si="1"/>
        <v>0.006692086467935735</v>
      </c>
      <c r="V25" s="137">
        <f t="shared" si="3"/>
        <v>0.002267508416552045</v>
      </c>
      <c r="W25" s="137">
        <f t="shared" si="4"/>
        <v>0.00012113696892474599</v>
      </c>
      <c r="X25" s="135"/>
      <c r="Y25" s="135"/>
      <c r="Z25" s="135"/>
      <c r="AA25" s="137"/>
      <c r="AB25" s="137"/>
      <c r="AC25" s="136"/>
      <c r="AD25" s="136"/>
    </row>
    <row r="26" spans="1:30" ht="16.5" customHeight="1">
      <c r="A26" s="121"/>
      <c r="B26" s="83"/>
      <c r="C26" s="83" t="s">
        <v>28</v>
      </c>
      <c r="D26" s="122"/>
      <c r="E26" s="88"/>
      <c r="F26" s="88"/>
      <c r="G26" s="83"/>
      <c r="H26" s="88"/>
      <c r="I26" s="190">
        <f>($I$25-21.419)/0.8345</f>
        <v>192.4278010784901</v>
      </c>
      <c r="J26" s="197" t="s">
        <v>124</v>
      </c>
      <c r="K26" s="198"/>
      <c r="L26" s="198"/>
      <c r="M26" s="199"/>
      <c r="N26" s="89"/>
      <c r="O26" s="23"/>
      <c r="P26" s="23"/>
      <c r="Q26" s="1"/>
      <c r="R26" s="135"/>
      <c r="S26" s="135">
        <f t="shared" si="2"/>
        <v>0.034452094517997196</v>
      </c>
      <c r="T26" s="135">
        <f t="shared" si="0"/>
        <v>0.08157382347078372</v>
      </c>
      <c r="U26" s="135">
        <f t="shared" si="1"/>
        <v>0.006654288675642585</v>
      </c>
      <c r="V26" s="137">
        <f t="shared" si="3"/>
        <v>0.002830383282332578</v>
      </c>
      <c r="W26" s="137">
        <f t="shared" si="4"/>
        <v>0.00015099479865975955</v>
      </c>
      <c r="X26" s="135"/>
      <c r="Y26" s="135"/>
      <c r="Z26" s="135"/>
      <c r="AA26" s="137"/>
      <c r="AB26" s="137"/>
      <c r="AC26" s="136"/>
      <c r="AD26" s="136"/>
    </row>
    <row r="27" spans="1:30" ht="16.5" customHeight="1">
      <c r="A27" s="77"/>
      <c r="B27" s="89"/>
      <c r="C27" s="123" t="s">
        <v>43</v>
      </c>
      <c r="D27" s="124"/>
      <c r="E27" s="88"/>
      <c r="F27" s="123"/>
      <c r="G27" s="89"/>
      <c r="H27" s="88"/>
      <c r="I27" s="125" t="s">
        <v>87</v>
      </c>
      <c r="J27" s="126"/>
      <c r="K27" s="89"/>
      <c r="L27" s="94"/>
      <c r="M27" s="89"/>
      <c r="N27" s="89"/>
      <c r="O27" s="23"/>
      <c r="P27" s="23"/>
      <c r="Q27" s="1"/>
      <c r="R27" s="135"/>
      <c r="S27" s="135">
        <f t="shared" si="2"/>
        <v>0.04134251342159664</v>
      </c>
      <c r="T27" s="135">
        <f t="shared" si="0"/>
        <v>0.08134312736977482</v>
      </c>
      <c r="U27" s="135">
        <f t="shared" si="1"/>
        <v>0.00661670437029541</v>
      </c>
      <c r="V27" s="137">
        <f t="shared" si="3"/>
        <v>0.0033916663012268605</v>
      </c>
      <c r="W27" s="137">
        <f t="shared" si="4"/>
        <v>0.00018068398741082054</v>
      </c>
      <c r="X27" s="135"/>
      <c r="Y27" s="135"/>
      <c r="Z27" s="135"/>
      <c r="AA27" s="137"/>
      <c r="AB27" s="137"/>
      <c r="AC27" s="136"/>
      <c r="AD27" s="136"/>
    </row>
    <row r="28" spans="1:30" ht="15" customHeight="1">
      <c r="A28" s="77"/>
      <c r="B28" s="89"/>
      <c r="C28" s="98">
        <f>EffW^(1/3)*($AA$9*(EffW^(1/3)/$C$6)^$AB$9)</f>
        <v>2.432995795274703</v>
      </c>
      <c r="D28" s="87" t="s">
        <v>29</v>
      </c>
      <c r="E28" s="88"/>
      <c r="F28" s="123"/>
      <c r="G28" s="89"/>
      <c r="H28" s="88"/>
      <c r="I28" s="86">
        <f>((EffW)^(1/3)*(10^($I$26/10)*0.000000000000001/$U$13)^(-1/$Z$9))/($Y$9^(-1/$Z$9)*EffW^(-1/(3*$Z$9)))</f>
        <v>1165.2064040662094</v>
      </c>
      <c r="J28" s="101" t="s">
        <v>8</v>
      </c>
      <c r="K28" s="89"/>
      <c r="L28" s="118" t="s">
        <v>128</v>
      </c>
      <c r="M28" s="94"/>
      <c r="N28" s="108"/>
      <c r="O28" s="23"/>
      <c r="P28" s="23"/>
      <c r="Q28" s="1"/>
      <c r="R28" s="135"/>
      <c r="S28" s="135">
        <f t="shared" si="2"/>
        <v>0.04823293232519608</v>
      </c>
      <c r="T28" s="135">
        <f t="shared" si="0"/>
        <v>0.08111308369240817</v>
      </c>
      <c r="U28" s="135">
        <f t="shared" si="1"/>
        <v>0.006579332346091613</v>
      </c>
      <c r="V28" s="137">
        <f t="shared" si="3"/>
        <v>0.003951361975081864</v>
      </c>
      <c r="W28" s="137">
        <f t="shared" si="4"/>
        <v>0.00021020548768458205</v>
      </c>
      <c r="X28" s="135"/>
      <c r="Y28" s="135"/>
      <c r="Z28" s="135"/>
      <c r="AA28" s="137"/>
      <c r="AB28" s="137"/>
      <c r="AC28" s="136"/>
      <c r="AD28" s="136"/>
    </row>
    <row r="29" spans="1:30" ht="15.75" customHeight="1">
      <c r="A29" s="77"/>
      <c r="B29" s="89"/>
      <c r="C29" s="173" t="s">
        <v>90</v>
      </c>
      <c r="D29" s="174"/>
      <c r="E29" s="88"/>
      <c r="F29" s="88"/>
      <c r="G29" s="88"/>
      <c r="H29" s="88"/>
      <c r="I29" s="127">
        <f>$I$28/0.3048</f>
        <v>3822.855656385201</v>
      </c>
      <c r="J29" s="128" t="s">
        <v>11</v>
      </c>
      <c r="K29" s="88"/>
      <c r="L29" s="20">
        <v>12</v>
      </c>
      <c r="M29" s="168" t="s">
        <v>19</v>
      </c>
      <c r="N29" s="119"/>
      <c r="O29" s="23"/>
      <c r="P29" s="23"/>
      <c r="Q29" s="1"/>
      <c r="R29" s="135"/>
      <c r="S29" s="135">
        <f t="shared" si="2"/>
        <v>0.05512335122879552</v>
      </c>
      <c r="T29" s="135">
        <f t="shared" si="0"/>
        <v>0.08088369059358709</v>
      </c>
      <c r="U29" s="135">
        <f t="shared" si="1"/>
        <v>0.006542171404039129</v>
      </c>
      <c r="V29" s="137">
        <f t="shared" si="3"/>
        <v>0.00450947479301304</v>
      </c>
      <c r="W29" s="137">
        <f t="shared" si="4"/>
        <v>0.00023956024660781315</v>
      </c>
      <c r="X29" s="135"/>
      <c r="Y29" s="135"/>
      <c r="Z29" s="135"/>
      <c r="AA29" s="137"/>
      <c r="AB29" s="137"/>
      <c r="AC29" s="136"/>
      <c r="AD29" s="136"/>
    </row>
    <row r="30" spans="1:30" ht="16.5" customHeight="1">
      <c r="A30" s="77"/>
      <c r="B30" s="108"/>
      <c r="C30" s="181">
        <f>$A$14*(SQRT(1+2*($A$10/$A$16)*LN($C$6/$A$10)))*0.001</f>
        <v>1.490684062511323</v>
      </c>
      <c r="D30" s="182" t="s">
        <v>29</v>
      </c>
      <c r="E30" s="119"/>
      <c r="F30" s="88"/>
      <c r="G30" s="88"/>
      <c r="H30" s="88"/>
      <c r="I30" s="88"/>
      <c r="J30" s="88"/>
      <c r="K30" s="88"/>
      <c r="L30" s="125" t="s">
        <v>87</v>
      </c>
      <c r="M30" s="126"/>
      <c r="N30" s="119"/>
      <c r="O30" s="23"/>
      <c r="P30" s="23"/>
      <c r="Q30" s="1"/>
      <c r="R30" s="135"/>
      <c r="S30" s="135">
        <f t="shared" si="2"/>
        <v>0.06201377013239496</v>
      </c>
      <c r="T30" s="135">
        <f t="shared" si="0"/>
        <v>0.08065494623343296</v>
      </c>
      <c r="U30" s="135">
        <f t="shared" si="1"/>
        <v>0.006505220351917962</v>
      </c>
      <c r="V30" s="137">
        <f t="shared" si="3"/>
        <v>0.005066009231440332</v>
      </c>
      <c r="W30" s="137">
        <f t="shared" si="4"/>
        <v>0.0002687492059577853</v>
      </c>
      <c r="X30" s="135"/>
      <c r="Y30" s="135"/>
      <c r="Z30" s="135"/>
      <c r="AA30" s="137"/>
      <c r="AB30" s="137"/>
      <c r="AC30" s="136"/>
      <c r="AD30" s="136"/>
    </row>
    <row r="31" spans="1:30" ht="12.75" customHeight="1">
      <c r="A31" s="77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191">
        <f>EffW^(1/3)*($L$29/$U$9*6894.7572932/10^6)^(-1/$V$9)</f>
        <v>1475.1110151613125</v>
      </c>
      <c r="M31" s="87" t="s">
        <v>8</v>
      </c>
      <c r="N31" s="119"/>
      <c r="O31" s="23"/>
      <c r="P31" s="23"/>
      <c r="Q31" s="1"/>
      <c r="R31" s="135"/>
      <c r="S31" s="135">
        <f t="shared" si="2"/>
        <v>0.06890418903599439</v>
      </c>
      <c r="T31" s="135">
        <f t="shared" si="0"/>
        <v>0.08042684877727044</v>
      </c>
      <c r="U31" s="135">
        <f t="shared" si="1"/>
        <v>0.006468478004241928</v>
      </c>
      <c r="V31" s="137">
        <f t="shared" si="3"/>
        <v>0.005620969754124072</v>
      </c>
      <c r="W31" s="137">
        <f t="shared" si="4"/>
        <v>0.00029777330219248695</v>
      </c>
      <c r="X31" s="135"/>
      <c r="Y31" s="135"/>
      <c r="Z31" s="135"/>
      <c r="AA31" s="137"/>
      <c r="AB31" s="137"/>
      <c r="AC31" s="136"/>
      <c r="AD31" s="136"/>
    </row>
    <row r="32" spans="1:30" ht="12.75" customHeight="1">
      <c r="A32" s="88"/>
      <c r="B32" s="89"/>
      <c r="C32" s="88"/>
      <c r="D32" s="88"/>
      <c r="E32" s="88"/>
      <c r="F32" s="88"/>
      <c r="G32" s="88"/>
      <c r="H32" s="88"/>
      <c r="I32" s="88"/>
      <c r="J32" s="89"/>
      <c r="K32" s="89"/>
      <c r="L32" s="127">
        <f>$L$31/0.3048</f>
        <v>4839.603068114542</v>
      </c>
      <c r="M32" s="128" t="s">
        <v>11</v>
      </c>
      <c r="N32" s="88"/>
      <c r="O32" s="23"/>
      <c r="P32" s="23"/>
      <c r="Q32" s="1"/>
      <c r="R32" s="135"/>
      <c r="S32" s="135">
        <f t="shared" si="2"/>
        <v>0.07579460793959383</v>
      </c>
      <c r="T32" s="135">
        <f t="shared" si="0"/>
        <v>0.08019939639561283</v>
      </c>
      <c r="U32" s="135">
        <f t="shared" si="1"/>
        <v>0.006431943182220636</v>
      </c>
      <c r="V32" s="137">
        <f t="shared" si="3"/>
        <v>0.006174360812200789</v>
      </c>
      <c r="W32" s="137">
        <f t="shared" si="4"/>
        <v>0.00032663346648066757</v>
      </c>
      <c r="X32" s="135"/>
      <c r="Y32" s="135"/>
      <c r="Z32" s="135"/>
      <c r="AA32" s="137"/>
      <c r="AB32" s="137"/>
      <c r="AC32" s="136"/>
      <c r="AD32" s="136"/>
    </row>
    <row r="33" spans="1:30" ht="12.75" customHeight="1">
      <c r="A33" s="85"/>
      <c r="B33" s="89"/>
      <c r="C33" s="88"/>
      <c r="D33" s="88"/>
      <c r="E33" s="88"/>
      <c r="F33" s="88"/>
      <c r="G33" s="88"/>
      <c r="H33" s="88"/>
      <c r="I33" s="85"/>
      <c r="J33" s="89"/>
      <c r="K33" s="88"/>
      <c r="L33" s="88"/>
      <c r="M33" s="88"/>
      <c r="N33" s="88"/>
      <c r="O33" s="23"/>
      <c r="P33" s="23"/>
      <c r="Q33" s="1"/>
      <c r="R33" s="135"/>
      <c r="S33" s="135">
        <f t="shared" si="2"/>
        <v>0.08268502684319327</v>
      </c>
      <c r="T33" s="135">
        <f t="shared" si="0"/>
        <v>0.07997258726414724</v>
      </c>
      <c r="U33" s="135">
        <f t="shared" si="1"/>
        <v>0.006395614713721646</v>
      </c>
      <c r="V33" s="137">
        <f t="shared" si="3"/>
        <v>0.006726186844218904</v>
      </c>
      <c r="W33" s="137">
        <f t="shared" si="4"/>
        <v>0.00035533062473171206</v>
      </c>
      <c r="X33" s="135"/>
      <c r="Y33" s="135"/>
      <c r="Z33" s="135"/>
      <c r="AA33" s="137"/>
      <c r="AB33" s="137"/>
      <c r="AC33" s="136"/>
      <c r="AD33" s="136"/>
    </row>
    <row r="34" spans="1:30" ht="12.75" customHeight="1">
      <c r="A34" s="23"/>
      <c r="B34" s="23"/>
      <c r="C34" s="23"/>
      <c r="D34" s="23"/>
      <c r="E34" s="23"/>
      <c r="F34" s="23"/>
      <c r="G34" s="23"/>
      <c r="H34" s="88"/>
      <c r="I34" s="88"/>
      <c r="J34" s="23"/>
      <c r="K34" s="23"/>
      <c r="L34" s="23"/>
      <c r="M34" s="23"/>
      <c r="N34" s="23"/>
      <c r="O34" s="23"/>
      <c r="P34" s="23"/>
      <c r="Q34" s="1"/>
      <c r="R34" s="135"/>
      <c r="S34" s="135">
        <f t="shared" si="2"/>
        <v>0.08957544574679271</v>
      </c>
      <c r="T34" s="135">
        <f t="shared" si="0"/>
        <v>0.07974641956372014</v>
      </c>
      <c r="U34" s="135">
        <f t="shared" si="1"/>
        <v>0.006359491433232886</v>
      </c>
      <c r="V34" s="137">
        <f t="shared" si="3"/>
        <v>0.007276452276174337</v>
      </c>
      <c r="W34" s="137">
        <f t="shared" si="4"/>
        <v>0.0003838656976253461</v>
      </c>
      <c r="X34" s="135"/>
      <c r="Y34" s="135"/>
      <c r="Z34" s="135"/>
      <c r="AA34" s="137"/>
      <c r="AB34" s="137"/>
      <c r="AC34" s="136"/>
      <c r="AD34" s="136"/>
    </row>
    <row r="35" spans="18:30" ht="12.75" customHeight="1">
      <c r="R35" s="135"/>
      <c r="S35" s="135">
        <f t="shared" si="2"/>
        <v>0.09646586465039216</v>
      </c>
      <c r="T35" s="135">
        <f t="shared" si="0"/>
        <v>0.07952089148032267</v>
      </c>
      <c r="U35" s="135">
        <f t="shared" si="1"/>
        <v>0.006323572181825254</v>
      </c>
      <c r="V35" s="137">
        <f t="shared" si="3"/>
        <v>0.007825161521546</v>
      </c>
      <c r="W35" s="137">
        <f t="shared" si="4"/>
        <v>0.0004122396006411743</v>
      </c>
      <c r="X35" s="135"/>
      <c r="Y35" s="135"/>
      <c r="Z35" s="135"/>
      <c r="AA35" s="137"/>
      <c r="AB35" s="137"/>
      <c r="AC35" s="136"/>
      <c r="AD35" s="136"/>
    </row>
    <row r="36" spans="18:30" ht="12.75" customHeight="1">
      <c r="R36" s="135"/>
      <c r="S36" s="135">
        <f t="shared" si="2"/>
        <v>0.1033562835539916</v>
      </c>
      <c r="T36" s="135">
        <f t="shared" si="0"/>
        <v>0.07929600120507606</v>
      </c>
      <c r="U36" s="135">
        <f t="shared" si="1"/>
        <v>0.006287855807115423</v>
      </c>
      <c r="V36" s="137">
        <f t="shared" si="3"/>
        <v>0.008372318981331197</v>
      </c>
      <c r="W36" s="137">
        <f t="shared" si="4"/>
        <v>0.00044045324408805087</v>
      </c>
      <c r="X36" s="135"/>
      <c r="Y36" s="135"/>
      <c r="Z36" s="135"/>
      <c r="AA36" s="137"/>
      <c r="AB36" s="137"/>
      <c r="AC36" s="136"/>
      <c r="AD36" s="136"/>
    </row>
    <row r="37" spans="18:30" ht="16.5" customHeight="1">
      <c r="R37" s="135"/>
      <c r="S37" s="135">
        <f t="shared" si="2"/>
        <v>0.11024670245759104</v>
      </c>
      <c r="T37" s="135">
        <f t="shared" si="0"/>
        <v>0.07907174693421723</v>
      </c>
      <c r="U37" s="135">
        <f t="shared" si="1"/>
        <v>0.006252341163228892</v>
      </c>
      <c r="V37" s="137">
        <f t="shared" si="3"/>
        <v>0.008917929044080928</v>
      </c>
      <c r="W37" s="137">
        <f t="shared" si="4"/>
        <v>0.0004685075331332849</v>
      </c>
      <c r="X37" s="135"/>
      <c r="Y37" s="135"/>
      <c r="Z37" s="135"/>
      <c r="AA37" s="137"/>
      <c r="AB37" s="137"/>
      <c r="AC37" s="136"/>
      <c r="AD37" s="136"/>
    </row>
    <row r="38" spans="18:30" ht="16.5" customHeight="1">
      <c r="R38" s="135"/>
      <c r="S38" s="135">
        <f t="shared" si="2"/>
        <v>0.11713712136119048</v>
      </c>
      <c r="T38" s="135">
        <f t="shared" si="0"/>
        <v>0.0788481268690842</v>
      </c>
      <c r="U38" s="135">
        <f t="shared" si="1"/>
        <v>0.006217027110763197</v>
      </c>
      <c r="V38" s="137">
        <f t="shared" si="3"/>
        <v>0.00946199608593508</v>
      </c>
      <c r="W38" s="137">
        <f t="shared" si="4"/>
        <v>0.0004964033678316804</v>
      </c>
      <c r="X38" s="135"/>
      <c r="Y38" s="135"/>
      <c r="Z38" s="135"/>
      <c r="AA38" s="137"/>
      <c r="AB38" s="137"/>
      <c r="AC38" s="136"/>
      <c r="AD38" s="136"/>
    </row>
    <row r="39" spans="18:30" ht="16.5" customHeight="1">
      <c r="R39" s="135"/>
      <c r="S39" s="135">
        <f t="shared" si="2"/>
        <v>0.12402754026478992</v>
      </c>
      <c r="T39" s="135">
        <f t="shared" si="0"/>
        <v>0.07862513921610179</v>
      </c>
      <c r="U39" s="135">
        <f t="shared" si="1"/>
        <v>0.006181912516751387</v>
      </c>
      <c r="V39" s="137">
        <f t="shared" si="3"/>
        <v>0.010004524470657536</v>
      </c>
      <c r="W39" s="137">
        <f t="shared" si="4"/>
        <v>0.0005241416431544125</v>
      </c>
      <c r="X39" s="135"/>
      <c r="Y39" s="135"/>
      <c r="Z39" s="135"/>
      <c r="AA39" s="137"/>
      <c r="AB39" s="137"/>
      <c r="AC39" s="136"/>
      <c r="AD39" s="136"/>
    </row>
    <row r="40" spans="18:30" ht="16.5" customHeight="1">
      <c r="R40" s="135"/>
      <c r="S40" s="135">
        <f t="shared" si="2"/>
        <v>0.13091795916838936</v>
      </c>
      <c r="T40" s="135">
        <f t="shared" si="0"/>
        <v>0.07840278218676708</v>
      </c>
      <c r="U40" s="135">
        <f t="shared" si="1"/>
        <v>0.006146996254625641</v>
      </c>
      <c r="V40" s="137">
        <f t="shared" si="3"/>
        <v>0.010545518549671163</v>
      </c>
      <c r="W40" s="137">
        <f t="shared" si="4"/>
        <v>0.0005517232490177402</v>
      </c>
      <c r="X40" s="135"/>
      <c r="Y40" s="162" t="s">
        <v>40</v>
      </c>
      <c r="Z40" s="162" t="s">
        <v>41</v>
      </c>
      <c r="AA40" s="162" t="s">
        <v>46</v>
      </c>
      <c r="AB40" s="162" t="s">
        <v>48</v>
      </c>
      <c r="AC40" s="162"/>
      <c r="AD40" s="136"/>
    </row>
    <row r="41" spans="1:30" ht="18" customHeight="1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R41" s="135"/>
      <c r="S41" s="135">
        <f t="shared" si="2"/>
        <v>0.13780837807198879</v>
      </c>
      <c r="T41" s="135">
        <f t="shared" si="0"/>
        <v>0.07818105399763524</v>
      </c>
      <c r="U41" s="135">
        <f t="shared" si="1"/>
        <v>0.0061122772041811565</v>
      </c>
      <c r="V41" s="137">
        <f t="shared" si="3"/>
        <v>0.011084982662092725</v>
      </c>
      <c r="W41" s="137">
        <f t="shared" si="4"/>
        <v>0.0005791490703115575</v>
      </c>
      <c r="X41" s="135"/>
      <c r="Y41" s="163">
        <f>(SUMPRODUCT(T$21:T$620,$S$22:$S$621)-SUMPRODUCT($S$21:$S$620,T$22:T$621)+$S$621*T$621-$S$21*T$21)/2</f>
        <v>0.16518513820752012</v>
      </c>
      <c r="Z41" s="163">
        <f>(SUMPRODUCT(U$21:U$620,$S$22:$S$621)-SUMPRODUCT($S$21:$S$620,U$22:U$621)+$S$621*U$621-$S$21*U$21)/2</f>
        <v>0.008072716384755079</v>
      </c>
      <c r="AA41" s="155">
        <f>COUNTA(S21:S621)</f>
        <v>601</v>
      </c>
      <c r="AB41" s="164">
        <f>$S$621</f>
        <v>4.1342513421597165</v>
      </c>
      <c r="AC41" s="165"/>
      <c r="AD41" s="136"/>
    </row>
    <row r="42" spans="1:3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R42" s="135"/>
      <c r="S42" s="135">
        <f t="shared" si="2"/>
        <v>0.1446987969755882</v>
      </c>
      <c r="T42" s="135">
        <f t="shared" si="0"/>
        <v>0.07795995287030509</v>
      </c>
      <c r="U42" s="135">
        <f t="shared" si="1"/>
        <v>0.006077754251540191</v>
      </c>
      <c r="V42" s="137">
        <f t="shared" si="3"/>
        <v>0.011622921134767678</v>
      </c>
      <c r="W42" s="137">
        <f t="shared" si="4"/>
        <v>0.0006064199869277828</v>
      </c>
      <c r="X42" s="135"/>
      <c r="Y42" s="166">
        <f>$V$621</f>
        <v>0.16518513820752287</v>
      </c>
      <c r="Z42" s="166">
        <f>$W$621</f>
        <v>0.005242023626464637</v>
      </c>
      <c r="AA42" s="167"/>
      <c r="AB42" s="135"/>
      <c r="AC42" s="136"/>
      <c r="AD42" s="136"/>
    </row>
    <row r="43" spans="1:30" ht="12.75" customHeight="1">
      <c r="A43" s="11"/>
      <c r="B43" s="11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R43" s="135"/>
      <c r="S43" s="135">
        <f t="shared" si="2"/>
        <v>0.15158921587918764</v>
      </c>
      <c r="T43" s="135">
        <f t="shared" si="0"/>
        <v>0.07773947703140491</v>
      </c>
      <c r="U43" s="135">
        <f t="shared" si="1"/>
        <v>0.006043426289116331</v>
      </c>
      <c r="V43" s="137">
        <f t="shared" si="3"/>
        <v>0.012159338282304876</v>
      </c>
      <c r="W43" s="137">
        <f t="shared" si="4"/>
        <v>0.0006335368737885884</v>
      </c>
      <c r="X43" s="135"/>
      <c r="Y43" s="135"/>
      <c r="Z43" s="166">
        <f>10*LOG10((efd*1000)*$U$13/0.000000000001)</f>
        <v>189.0701969487171</v>
      </c>
      <c r="AA43" s="167"/>
      <c r="AB43" s="135"/>
      <c r="AC43" s="136"/>
      <c r="AD43" s="136"/>
    </row>
    <row r="44" spans="1:30" ht="12.75" customHeight="1">
      <c r="A44" s="11"/>
      <c r="B44" s="11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R44" s="135"/>
      <c r="S44" s="135">
        <f t="shared" si="2"/>
        <v>0.15847963478278707</v>
      </c>
      <c r="T44" s="135">
        <f t="shared" si="0"/>
        <v>0.07751962471257816</v>
      </c>
      <c r="U44" s="135">
        <f t="shared" si="1"/>
        <v>0.006009292215578959</v>
      </c>
      <c r="V44" s="137">
        <f t="shared" si="3"/>
        <v>0.012694238407111182</v>
      </c>
      <c r="W44" s="137">
        <f t="shared" si="4"/>
        <v>0.00066050060087447</v>
      </c>
      <c r="X44" s="135"/>
      <c r="Y44" s="135"/>
      <c r="Z44" s="135"/>
      <c r="AA44" s="135"/>
      <c r="AB44" s="135"/>
      <c r="AC44" s="136"/>
      <c r="AD44" s="136"/>
    </row>
    <row r="45" spans="1:30" ht="12.75" customHeight="1">
      <c r="A45" s="11"/>
      <c r="B45" s="12"/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R45" s="135"/>
      <c r="S45" s="135">
        <f t="shared" si="2"/>
        <v>0.1653700536863865</v>
      </c>
      <c r="T45" s="135">
        <f t="shared" si="0"/>
        <v>0.07730039415046934</v>
      </c>
      <c r="U45" s="135">
        <f t="shared" si="1"/>
        <v>0.005975350935817914</v>
      </c>
      <c r="V45" s="137">
        <f t="shared" si="3"/>
        <v>0.013227625799425964</v>
      </c>
      <c r="W45" s="137">
        <f t="shared" si="4"/>
        <v>0.0006873120332521579</v>
      </c>
      <c r="X45" s="135"/>
      <c r="Y45" s="135"/>
      <c r="Z45" s="135"/>
      <c r="AA45" s="135"/>
      <c r="AB45" s="135"/>
      <c r="AC45" s="136"/>
      <c r="AD45" s="136"/>
    </row>
    <row r="46" spans="1:30" ht="12.75" customHeight="1">
      <c r="A46" s="11"/>
      <c r="B46" s="12"/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R46" s="135"/>
      <c r="S46" s="135">
        <f t="shared" si="2"/>
        <v>0.17226047258998592</v>
      </c>
      <c r="T46" s="135">
        <f t="shared" si="0"/>
        <v>0.07708178358670986</v>
      </c>
      <c r="U46" s="135">
        <f t="shared" si="1"/>
        <v>0.005941601360908374</v>
      </c>
      <c r="V46" s="137">
        <f t="shared" si="3"/>
        <v>0.01375950473735552</v>
      </c>
      <c r="W46" s="137">
        <f t="shared" si="4"/>
        <v>0.0007139720311023708</v>
      </c>
      <c r="X46" s="135"/>
      <c r="Y46" s="135"/>
      <c r="Z46" s="135"/>
      <c r="AA46" s="135"/>
      <c r="AB46" s="135"/>
      <c r="AC46" s="136"/>
      <c r="AD46" s="136"/>
    </row>
    <row r="47" spans="1:30" ht="12.75" customHeight="1">
      <c r="A47" s="11"/>
      <c r="B47" s="11"/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R47" s="135"/>
      <c r="S47" s="135">
        <f t="shared" si="2"/>
        <v>0.17915089149358535</v>
      </c>
      <c r="T47" s="135">
        <f t="shared" si="0"/>
        <v>0.07686379126790388</v>
      </c>
      <c r="U47" s="135">
        <f t="shared" si="1"/>
        <v>0.0059080424080758965</v>
      </c>
      <c r="V47" s="137">
        <f t="shared" si="3"/>
        <v>0.014289879486907376</v>
      </c>
      <c r="W47" s="137">
        <f t="shared" si="4"/>
        <v>0.0007404814497474126</v>
      </c>
      <c r="X47" s="135"/>
      <c r="Y47" s="135"/>
      <c r="Z47" s="135"/>
      <c r="AA47" s="135"/>
      <c r="AB47" s="135"/>
      <c r="AC47" s="136"/>
      <c r="AD47" s="136"/>
    </row>
    <row r="48" spans="1:30" ht="12.75" customHeight="1">
      <c r="A48" s="11"/>
      <c r="B48" s="1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R48" s="135"/>
      <c r="S48" s="135">
        <f t="shared" si="2"/>
        <v>0.18604131039718477</v>
      </c>
      <c r="T48" s="135">
        <f t="shared" si="0"/>
        <v>0.0766464154456143</v>
      </c>
      <c r="U48" s="135">
        <f t="shared" si="1"/>
        <v>0.005874673000661703</v>
      </c>
      <c r="V48" s="137">
        <f t="shared" si="3"/>
        <v>0.014818754302024516</v>
      </c>
      <c r="W48" s="137">
        <f t="shared" si="4"/>
        <v>0.0007668411396786132</v>
      </c>
      <c r="X48" s="135"/>
      <c r="Y48" s="135"/>
      <c r="Z48" s="135"/>
      <c r="AA48" s="135"/>
      <c r="AB48" s="135"/>
      <c r="AC48" s="136"/>
      <c r="AD48" s="136"/>
    </row>
    <row r="49" spans="1:30" ht="12.75" customHeight="1">
      <c r="A49" s="11"/>
      <c r="B49" s="12"/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R49" s="135"/>
      <c r="S49" s="135">
        <f t="shared" si="2"/>
        <v>0.1929317293007842</v>
      </c>
      <c r="T49" s="135">
        <f t="shared" si="0"/>
        <v>0.07642965437634869</v>
      </c>
      <c r="U49" s="135">
        <f t="shared" si="1"/>
        <v>0.005841492068088116</v>
      </c>
      <c r="V49" s="137">
        <f t="shared" si="3"/>
        <v>0.015346133424619497</v>
      </c>
      <c r="W49" s="137">
        <f t="shared" si="4"/>
        <v>0.0007930519465836149</v>
      </c>
      <c r="X49" s="135"/>
      <c r="Y49" s="135"/>
      <c r="Z49" s="135"/>
      <c r="AA49" s="135"/>
      <c r="AB49" s="135"/>
      <c r="AC49" s="136"/>
      <c r="AD49" s="136"/>
    </row>
    <row r="50" spans="1:30" ht="12.75" customHeight="1">
      <c r="A50" s="11"/>
      <c r="B50" s="12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R50" s="135"/>
      <c r="S50" s="135">
        <f t="shared" si="2"/>
        <v>0.19982214820438363</v>
      </c>
      <c r="T50" s="135">
        <f t="shared" si="0"/>
        <v>0.07621350632154533</v>
      </c>
      <c r="U50" s="135">
        <f t="shared" si="1"/>
        <v>0.00580849854582423</v>
      </c>
      <c r="V50" s="137">
        <f t="shared" si="3"/>
        <v>0.015872021084608466</v>
      </c>
      <c r="W50" s="137">
        <f t="shared" si="4"/>
        <v>0.0008191147113735037</v>
      </c>
      <c r="X50" s="135"/>
      <c r="Y50" s="135"/>
      <c r="Z50" s="135"/>
      <c r="AA50" s="135"/>
      <c r="AB50" s="135"/>
      <c r="AC50" s="136"/>
      <c r="AD50" s="136"/>
    </row>
    <row r="51" spans="1:30" ht="12.75" customHeight="1">
      <c r="A51" s="11"/>
      <c r="B51" s="11"/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R51" s="135"/>
      <c r="S51" s="135">
        <f t="shared" si="2"/>
        <v>0.20671256710798305</v>
      </c>
      <c r="T51" s="135">
        <f t="shared" si="0"/>
        <v>0.07599796954755933</v>
      </c>
      <c r="U51" s="135">
        <f t="shared" si="1"/>
        <v>0.005775691375351755</v>
      </c>
      <c r="V51" s="137">
        <f t="shared" si="3"/>
        <v>0.01639642149994509</v>
      </c>
      <c r="W51" s="137">
        <f t="shared" si="4"/>
        <v>0.0008450302702097886</v>
      </c>
      <c r="X51" s="135"/>
      <c r="Y51" s="135"/>
      <c r="Z51" s="135"/>
      <c r="AA51" s="135"/>
      <c r="AB51" s="135"/>
      <c r="AC51" s="136"/>
      <c r="AD51" s="136"/>
    </row>
    <row r="52" spans="1:30" ht="12.75" customHeight="1">
      <c r="A52" s="11"/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R52" s="135"/>
      <c r="S52" s="135">
        <f t="shared" si="2"/>
        <v>0.21360298601158248</v>
      </c>
      <c r="T52" s="135">
        <f t="shared" si="0"/>
        <v>0.07578304232564856</v>
      </c>
      <c r="U52" s="135">
        <f t="shared" si="1"/>
        <v>0.005743069504131041</v>
      </c>
      <c r="V52" s="137">
        <f t="shared" si="3"/>
        <v>0.01691933887665439</v>
      </c>
      <c r="W52" s="137">
        <f t="shared" si="4"/>
        <v>0.0008707994545312269</v>
      </c>
      <c r="X52" s="135"/>
      <c r="Y52" s="135"/>
      <c r="Z52" s="135"/>
      <c r="AA52" s="135"/>
      <c r="AB52" s="135"/>
      <c r="AC52" s="136"/>
      <c r="AD52" s="136"/>
    </row>
    <row r="53" spans="1:30" ht="12.75" customHeight="1">
      <c r="A53" s="11"/>
      <c r="B53" s="11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R53" s="135"/>
      <c r="S53" s="135">
        <f t="shared" si="2"/>
        <v>0.2204934049151819</v>
      </c>
      <c r="T53" s="135">
        <f t="shared" si="0"/>
        <v>0.07556872293195996</v>
      </c>
      <c r="U53" s="135">
        <f t="shared" si="1"/>
        <v>0.005710631885567331</v>
      </c>
      <c r="V53" s="137">
        <f t="shared" si="3"/>
        <v>0.017440777408866476</v>
      </c>
      <c r="W53" s="137">
        <f t="shared" si="4"/>
        <v>0.0008964230910805</v>
      </c>
      <c r="X53" s="135"/>
      <c r="Y53" s="135"/>
      <c r="Z53" s="135"/>
      <c r="AA53" s="135"/>
      <c r="AB53" s="135"/>
      <c r="AC53" s="136"/>
      <c r="AD53" s="136"/>
    </row>
    <row r="54" spans="1:30" ht="12.75" customHeight="1">
      <c r="A54" s="11"/>
      <c r="B54" s="11"/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R54" s="135"/>
      <c r="S54" s="135">
        <f t="shared" si="2"/>
        <v>0.22738382381878133</v>
      </c>
      <c r="T54" s="135">
        <f t="shared" si="0"/>
        <v>0.0753550096475156</v>
      </c>
      <c r="U54" s="135">
        <f t="shared" si="1"/>
        <v>0.005678377478977169</v>
      </c>
      <c r="V54" s="137">
        <f t="shared" si="3"/>
        <v>0.017960741278850178</v>
      </c>
      <c r="W54" s="137">
        <f t="shared" si="4"/>
        <v>0.0009219020019307364</v>
      </c>
      <c r="X54" s="135"/>
      <c r="Y54" s="135"/>
      <c r="Z54" s="135"/>
      <c r="AA54" s="135"/>
      <c r="AB54" s="135"/>
      <c r="AC54" s="136"/>
      <c r="AD54" s="136"/>
    </row>
    <row r="55" spans="1:30" ht="12.75" customHeight="1">
      <c r="A55" s="11"/>
      <c r="B55" s="11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R55" s="135"/>
      <c r="S55" s="135">
        <f t="shared" si="2"/>
        <v>0.23427424272238076</v>
      </c>
      <c r="T55" s="135">
        <f t="shared" si="0"/>
        <v>0.07514190075819896</v>
      </c>
      <c r="U55" s="135">
        <f t="shared" si="1"/>
        <v>0.0056463052495550215</v>
      </c>
      <c r="V55" s="137">
        <f t="shared" si="3"/>
        <v>0.018479234657046602</v>
      </c>
      <c r="W55" s="137">
        <f t="shared" si="4"/>
        <v>0.0009472370045118871</v>
      </c>
      <c r="X55" s="135"/>
      <c r="Y55" s="135"/>
      <c r="Z55" s="135"/>
      <c r="AA55" s="135"/>
      <c r="AB55" s="135"/>
      <c r="AC55" s="136"/>
      <c r="AD55" s="136"/>
    </row>
    <row r="56" spans="1:30" ht="12.75" customHeight="1">
      <c r="A56" s="11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R56" s="135"/>
      <c r="S56" s="135">
        <f t="shared" si="2"/>
        <v>0.2411646616259802</v>
      </c>
      <c r="T56" s="135">
        <f t="shared" si="0"/>
        <v>0.07492939455474115</v>
      </c>
      <c r="U56" s="135">
        <f t="shared" si="1"/>
        <v>0.005614414168340073</v>
      </c>
      <c r="V56" s="137">
        <f t="shared" si="3"/>
        <v>0.01899626170210257</v>
      </c>
      <c r="W56" s="137">
        <f t="shared" si="4"/>
        <v>0.00097242891163695</v>
      </c>
      <c r="X56" s="135"/>
      <c r="Y56" s="135"/>
      <c r="Z56" s="135"/>
      <c r="AA56" s="135"/>
      <c r="AB56" s="135"/>
      <c r="AC56" s="136"/>
      <c r="AD56" s="136"/>
    </row>
    <row r="57" spans="1:30" ht="12.75" customHeight="1">
      <c r="A57" s="11"/>
      <c r="B57" s="11"/>
      <c r="C57" s="13"/>
      <c r="D57" s="10"/>
      <c r="E57" s="10"/>
      <c r="F57" s="10"/>
      <c r="G57" s="10"/>
      <c r="H57" s="10"/>
      <c r="I57" s="10"/>
      <c r="J57" s="10"/>
      <c r="K57" s="14"/>
      <c r="L57" s="14"/>
      <c r="M57" s="14"/>
      <c r="N57" s="14"/>
      <c r="O57" s="14"/>
      <c r="R57" s="135"/>
      <c r="S57" s="135">
        <f t="shared" si="2"/>
        <v>0.2480550805295796</v>
      </c>
      <c r="T57" s="135">
        <f t="shared" si="0"/>
        <v>0.0747174893327072</v>
      </c>
      <c r="U57" s="135">
        <f t="shared" si="1"/>
        <v>0.005582703212183213</v>
      </c>
      <c r="V57" s="137">
        <f t="shared" si="3"/>
        <v>0.019511826560903982</v>
      </c>
      <c r="W57" s="137">
        <f t="shared" si="4"/>
        <v>0.0009974785315280473</v>
      </c>
      <c r="X57" s="135"/>
      <c r="Y57" s="135"/>
      <c r="Z57" s="135"/>
      <c r="AA57" s="135"/>
      <c r="AB57" s="135"/>
      <c r="AC57" s="136"/>
      <c r="AD57" s="136"/>
    </row>
    <row r="58" spans="1:30" ht="12.75" customHeight="1">
      <c r="A58" s="11"/>
      <c r="B58" s="12"/>
      <c r="C58" s="13"/>
      <c r="D58" s="10"/>
      <c r="E58" s="10"/>
      <c r="F58" s="10"/>
      <c r="G58" s="10"/>
      <c r="H58" s="10"/>
      <c r="I58" s="10"/>
      <c r="J58" s="10"/>
      <c r="K58" s="14"/>
      <c r="L58" s="14"/>
      <c r="M58" s="14"/>
      <c r="N58" s="14"/>
      <c r="O58" s="14"/>
      <c r="R58" s="135"/>
      <c r="S58" s="135">
        <f t="shared" si="2"/>
        <v>0.25494549943317907</v>
      </c>
      <c r="T58" s="135">
        <f t="shared" si="0"/>
        <v>0.07450618339248234</v>
      </c>
      <c r="U58" s="135">
        <f t="shared" si="1"/>
        <v>0.005551171363714211</v>
      </c>
      <c r="V58" s="137">
        <f t="shared" si="3"/>
        <v>0.020025933368609073</v>
      </c>
      <c r="W58" s="137">
        <f t="shared" si="4"/>
        <v>0.0010223866678423553</v>
      </c>
      <c r="X58" s="135"/>
      <c r="Y58" s="135"/>
      <c r="Z58" s="135"/>
      <c r="AA58" s="135"/>
      <c r="AB58" s="135"/>
      <c r="AC58" s="136"/>
      <c r="AD58" s="136"/>
    </row>
    <row r="59" spans="1:30" ht="12.75" customHeight="1">
      <c r="A59" s="11"/>
      <c r="B59" s="12"/>
      <c r="C59" s="10"/>
      <c r="D59" s="10"/>
      <c r="E59" s="10"/>
      <c r="F59" s="10"/>
      <c r="G59" s="10"/>
      <c r="H59" s="10"/>
      <c r="I59" s="10"/>
      <c r="J59" s="10"/>
      <c r="K59" s="14"/>
      <c r="L59" s="14"/>
      <c r="M59" s="14"/>
      <c r="N59" s="14"/>
      <c r="O59" s="14"/>
      <c r="R59" s="135"/>
      <c r="S59" s="135">
        <f t="shared" si="2"/>
        <v>0.2618359183367785</v>
      </c>
      <c r="T59" s="135">
        <f t="shared" si="0"/>
        <v>0.07429547503925851</v>
      </c>
      <c r="U59" s="135">
        <f t="shared" si="1"/>
        <v>0.005519817611309085</v>
      </c>
      <c r="V59" s="137">
        <f t="shared" si="3"/>
        <v>0.02053858624868158</v>
      </c>
      <c r="W59" s="137">
        <f t="shared" si="4"/>
        <v>0.0010471541196978883</v>
      </c>
      <c r="X59" s="135"/>
      <c r="Y59" s="135"/>
      <c r="Z59" s="135"/>
      <c r="AA59" s="135"/>
      <c r="AB59" s="135"/>
      <c r="AC59" s="136"/>
      <c r="AD59" s="136"/>
    </row>
    <row r="60" spans="1:30" ht="12.75" customHeight="1">
      <c r="A60" s="11"/>
      <c r="B60" s="12"/>
      <c r="C60" s="13"/>
      <c r="D60" s="10"/>
      <c r="E60" s="10"/>
      <c r="F60" s="10"/>
      <c r="G60" s="10"/>
      <c r="H60" s="10"/>
      <c r="I60" s="10"/>
      <c r="J60" s="10"/>
      <c r="K60" s="12"/>
      <c r="L60" s="12"/>
      <c r="M60" s="12"/>
      <c r="N60" s="12"/>
      <c r="O60" s="12"/>
      <c r="R60" s="135"/>
      <c r="S60" s="135">
        <f t="shared" si="2"/>
        <v>0.2687263372403779</v>
      </c>
      <c r="T60" s="135">
        <f t="shared" si="0"/>
        <v>0.07408536258302065</v>
      </c>
      <c r="U60" s="135">
        <f t="shared" si="1"/>
        <v>0.005488640949057636</v>
      </c>
      <c r="V60" s="137">
        <f t="shared" si="3"/>
        <v>0.021049789312923815</v>
      </c>
      <c r="W60" s="137">
        <f t="shared" si="4"/>
        <v>0.0010717816816991357</v>
      </c>
      <c r="X60" s="135"/>
      <c r="Y60" s="135"/>
      <c r="Z60" s="135"/>
      <c r="AA60" s="135"/>
      <c r="AB60" s="135"/>
      <c r="AC60" s="136"/>
      <c r="AD60" s="136"/>
    </row>
    <row r="61" spans="1:30" ht="12.75" customHeight="1">
      <c r="A61" s="11"/>
      <c r="B61" s="12"/>
      <c r="C61" s="13"/>
      <c r="D61" s="10"/>
      <c r="E61" s="10"/>
      <c r="F61" s="10"/>
      <c r="G61" s="10"/>
      <c r="H61" s="10"/>
      <c r="I61" s="10"/>
      <c r="J61" s="10"/>
      <c r="K61" s="12"/>
      <c r="L61" s="12"/>
      <c r="M61" s="12"/>
      <c r="N61" s="12"/>
      <c r="O61" s="12"/>
      <c r="R61" s="135"/>
      <c r="S61" s="135">
        <f t="shared" si="2"/>
        <v>0.27561675614397735</v>
      </c>
      <c r="T61" s="135">
        <f t="shared" si="0"/>
        <v>0.07387584433853313</v>
      </c>
      <c r="U61" s="135">
        <f t="shared" si="1"/>
        <v>0.005457640376731177</v>
      </c>
      <c r="V61" s="137">
        <f t="shared" si="3"/>
        <v>0.021559546661509645</v>
      </c>
      <c r="W61" s="137">
        <f t="shared" si="4"/>
        <v>0.0010962701439625553</v>
      </c>
      <c r="X61" s="135"/>
      <c r="Y61" s="135"/>
      <c r="Z61" s="135"/>
      <c r="AA61" s="135"/>
      <c r="AB61" s="135"/>
      <c r="AC61" s="136"/>
      <c r="AD61" s="136"/>
    </row>
    <row r="62" spans="1:30" ht="12.75" customHeight="1">
      <c r="A62" s="11"/>
      <c r="B62" s="12"/>
      <c r="C62" s="10"/>
      <c r="D62" s="10"/>
      <c r="E62" s="10"/>
      <c r="F62" s="10"/>
      <c r="G62" s="10"/>
      <c r="H62" s="10"/>
      <c r="I62" s="10"/>
      <c r="J62" s="10"/>
      <c r="K62" s="12"/>
      <c r="L62" s="12"/>
      <c r="M62" s="12"/>
      <c r="N62" s="12"/>
      <c r="O62" s="12"/>
      <c r="R62" s="135"/>
      <c r="S62" s="135">
        <f t="shared" si="2"/>
        <v>0.2825071750475768</v>
      </c>
      <c r="T62" s="135">
        <f t="shared" si="0"/>
        <v>0.07366691862532632</v>
      </c>
      <c r="U62" s="135">
        <f t="shared" si="1"/>
        <v>0.005426814899750449</v>
      </c>
      <c r="V62" s="137">
        <f t="shared" si="3"/>
        <v>0.02206786238301738</v>
      </c>
      <c r="W62" s="137">
        <f t="shared" si="4"/>
        <v>0.0011206202921419228</v>
      </c>
      <c r="X62" s="135"/>
      <c r="Y62" s="135"/>
      <c r="Z62" s="135"/>
      <c r="AA62" s="135"/>
      <c r="AB62" s="135"/>
      <c r="AC62" s="136"/>
      <c r="AD62" s="136"/>
    </row>
    <row r="63" spans="1:30" ht="12.75" customHeight="1">
      <c r="A63" s="11"/>
      <c r="B63" s="12"/>
      <c r="C63" s="10"/>
      <c r="D63" s="10"/>
      <c r="E63" s="10"/>
      <c r="F63" s="10"/>
      <c r="G63" s="10"/>
      <c r="H63" s="10"/>
      <c r="I63" s="10"/>
      <c r="J63" s="10"/>
      <c r="K63" s="12"/>
      <c r="L63" s="12"/>
      <c r="M63" s="12"/>
      <c r="N63" s="12"/>
      <c r="O63" s="12"/>
      <c r="R63" s="135"/>
      <c r="S63" s="135">
        <f t="shared" si="2"/>
        <v>0.2893975939511762</v>
      </c>
      <c r="T63" s="135">
        <f t="shared" si="0"/>
        <v>0.07345858376768305</v>
      </c>
      <c r="U63" s="135">
        <f t="shared" si="1"/>
        <v>0.005396163529153708</v>
      </c>
      <c r="V63" s="137">
        <f t="shared" si="3"/>
        <v>0.02257474055446256</v>
      </c>
      <c r="W63" s="137">
        <f t="shared" si="4"/>
        <v>0.0011448329074535365</v>
      </c>
      <c r="X63" s="135"/>
      <c r="Y63" s="135"/>
      <c r="Z63" s="135"/>
      <c r="AA63" s="135"/>
      <c r="AB63" s="135"/>
      <c r="AC63" s="136"/>
      <c r="AD63" s="136"/>
    </row>
    <row r="64" spans="1:30" ht="12.75" customHeight="1">
      <c r="A64" s="11"/>
      <c r="B64" s="11"/>
      <c r="C64" s="11"/>
      <c r="D64" s="11"/>
      <c r="E64" s="11"/>
      <c r="F64" s="10"/>
      <c r="G64" s="10"/>
      <c r="H64" s="10"/>
      <c r="I64" s="10"/>
      <c r="J64" s="10"/>
      <c r="K64" s="12"/>
      <c r="L64" s="12"/>
      <c r="M64" s="12"/>
      <c r="N64" s="12"/>
      <c r="O64" s="12"/>
      <c r="R64" s="135"/>
      <c r="S64" s="135">
        <f t="shared" si="2"/>
        <v>0.29628801285477563</v>
      </c>
      <c r="T64" s="135">
        <f t="shared" si="0"/>
        <v>0.0732508380946252</v>
      </c>
      <c r="U64" s="135">
        <f t="shared" si="1"/>
        <v>0.005365685281564994</v>
      </c>
      <c r="V64" s="137">
        <f t="shared" si="3"/>
        <v>0.023080185241330656</v>
      </c>
      <c r="W64" s="137">
        <f t="shared" si="4"/>
        <v>0.0011689087667012816</v>
      </c>
      <c r="X64" s="135"/>
      <c r="Y64" s="135"/>
      <c r="Z64" s="135"/>
      <c r="AA64" s="135"/>
      <c r="AB64" s="135"/>
      <c r="AC64" s="136"/>
      <c r="AD64" s="136"/>
    </row>
    <row r="65" spans="1:30" ht="12.75" customHeight="1">
      <c r="A65" s="11"/>
      <c r="B65" s="12"/>
      <c r="C65" s="13"/>
      <c r="D65" s="10"/>
      <c r="E65" s="10"/>
      <c r="F65" s="10"/>
      <c r="G65" s="10"/>
      <c r="H65" s="10"/>
      <c r="I65" s="10"/>
      <c r="J65" s="10"/>
      <c r="K65" s="12"/>
      <c r="L65" s="12"/>
      <c r="M65" s="12"/>
      <c r="N65" s="12"/>
      <c r="O65" s="12"/>
      <c r="R65" s="135"/>
      <c r="S65" s="135">
        <f t="shared" si="2"/>
        <v>0.30317843175837506</v>
      </c>
      <c r="T65" s="135">
        <f t="shared" si="0"/>
        <v>0.07304367993990028</v>
      </c>
      <c r="U65" s="135">
        <f t="shared" si="1"/>
        <v>0.005335379179162591</v>
      </c>
      <c r="V65" s="137">
        <f t="shared" si="3"/>
        <v>0.02358420049760969</v>
      </c>
      <c r="W65" s="137">
        <f t="shared" si="4"/>
        <v>0.0011928486423015523</v>
      </c>
      <c r="X65" s="135"/>
      <c r="Y65" s="135"/>
      <c r="Z65" s="135"/>
      <c r="AA65" s="135"/>
      <c r="AB65" s="135"/>
      <c r="AC65" s="136"/>
      <c r="AD65" s="136"/>
    </row>
    <row r="66" spans="1:30" ht="12.75" customHeight="1">
      <c r="A66" s="11"/>
      <c r="B66" s="12"/>
      <c r="C66" s="13"/>
      <c r="D66" s="10"/>
      <c r="E66" s="10"/>
      <c r="F66" s="10"/>
      <c r="G66" s="10"/>
      <c r="H66" s="10"/>
      <c r="I66" s="10"/>
      <c r="J66" s="10"/>
      <c r="K66" s="12"/>
      <c r="L66" s="12"/>
      <c r="M66" s="12"/>
      <c r="N66" s="12"/>
      <c r="O66" s="12"/>
      <c r="R66" s="135"/>
      <c r="S66" s="135">
        <f t="shared" si="2"/>
        <v>0.3100688506619745</v>
      </c>
      <c r="T66" s="135">
        <f t="shared" si="0"/>
        <v>0.07283710764196806</v>
      </c>
      <c r="U66" s="135">
        <f t="shared" si="1"/>
        <v>0.005305244249647642</v>
      </c>
      <c r="V66" s="137">
        <f t="shared" si="3"/>
        <v>0.02408679036582273</v>
      </c>
      <c r="W66" s="137">
        <f t="shared" si="4"/>
        <v>0.0012166533023080317</v>
      </c>
      <c r="X66" s="135"/>
      <c r="Y66" s="135"/>
      <c r="Z66" s="135"/>
      <c r="AA66" s="135"/>
      <c r="AB66" s="135"/>
      <c r="AC66" s="136"/>
      <c r="AD66" s="136"/>
    </row>
    <row r="67" spans="1:30" ht="12.75" customHeight="1">
      <c r="A67" s="11"/>
      <c r="B67" s="12"/>
      <c r="C67" s="13"/>
      <c r="D67" s="10"/>
      <c r="E67" s="10"/>
      <c r="F67" s="10"/>
      <c r="G67" s="10"/>
      <c r="H67" s="10"/>
      <c r="I67" s="10"/>
      <c r="J67" s="10"/>
      <c r="K67" s="12"/>
      <c r="L67" s="12"/>
      <c r="M67" s="12"/>
      <c r="N67" s="12"/>
      <c r="O67" s="12"/>
      <c r="R67" s="135"/>
      <c r="S67" s="135">
        <f t="shared" si="2"/>
        <v>0.3169592695655739</v>
      </c>
      <c r="T67" s="135">
        <f t="shared" si="0"/>
        <v>0.07263111954398727</v>
      </c>
      <c r="U67" s="135">
        <f t="shared" si="1"/>
        <v>0.005275279526212969</v>
      </c>
      <c r="V67" s="137">
        <f t="shared" si="3"/>
        <v>0.02458795887706033</v>
      </c>
      <c r="W67" s="137">
        <f t="shared" si="4"/>
        <v>0.0012403235104363347</v>
      </c>
      <c r="X67" s="135"/>
      <c r="Y67" s="135"/>
      <c r="Z67" s="135"/>
      <c r="AA67" s="135"/>
      <c r="AB67" s="135"/>
      <c r="AC67" s="136"/>
      <c r="AD67" s="136"/>
    </row>
    <row r="68" spans="1:30" ht="12.75" customHeight="1">
      <c r="A68" s="11"/>
      <c r="B68" s="12"/>
      <c r="C68" s="13"/>
      <c r="D68" s="10"/>
      <c r="E68" s="10"/>
      <c r="F68" s="10"/>
      <c r="G68" s="10"/>
      <c r="H68" s="10"/>
      <c r="I68" s="10"/>
      <c r="J68" s="10"/>
      <c r="K68" s="12"/>
      <c r="L68" s="12"/>
      <c r="M68" s="12"/>
      <c r="N68" s="12"/>
      <c r="O68" s="12"/>
      <c r="R68" s="135"/>
      <c r="S68" s="135">
        <f t="shared" si="2"/>
        <v>0.32384968846917334</v>
      </c>
      <c r="T68" s="135">
        <f t="shared" si="0"/>
        <v>0.0724257139938023</v>
      </c>
      <c r="U68" s="135">
        <f t="shared" si="1"/>
        <v>0.005245484047512049</v>
      </c>
      <c r="V68" s="137">
        <f t="shared" si="3"/>
        <v>0.025087710051012863</v>
      </c>
      <c r="W68" s="137">
        <f t="shared" si="4"/>
        <v>0.0012638600260885084</v>
      </c>
      <c r="X68" s="135"/>
      <c r="Y68" s="135"/>
      <c r="Z68" s="135"/>
      <c r="AA68" s="135"/>
      <c r="AB68" s="135"/>
      <c r="AC68" s="136"/>
      <c r="AD68" s="136"/>
    </row>
    <row r="69" spans="1:30" ht="12.75" customHeight="1">
      <c r="A69" s="11"/>
      <c r="B69" s="12"/>
      <c r="C69" s="13"/>
      <c r="D69" s="10"/>
      <c r="E69" s="10"/>
      <c r="F69" s="10"/>
      <c r="G69" s="10"/>
      <c r="H69" s="10"/>
      <c r="I69" s="10"/>
      <c r="J69" s="10"/>
      <c r="K69" s="12"/>
      <c r="L69" s="12"/>
      <c r="M69" s="12"/>
      <c r="N69" s="12"/>
      <c r="O69" s="12"/>
      <c r="R69" s="135"/>
      <c r="S69" s="135">
        <f t="shared" si="2"/>
        <v>0.33074010737277276</v>
      </c>
      <c r="T69" s="135">
        <f t="shared" si="0"/>
        <v>0.0722208893439299</v>
      </c>
      <c r="U69" s="135">
        <f t="shared" si="1"/>
        <v>0.005215856857628167</v>
      </c>
      <c r="V69" s="137">
        <f t="shared" si="3"/>
        <v>0.025586047896002745</v>
      </c>
      <c r="W69" s="137">
        <f t="shared" si="4"/>
        <v>0.0012872636043773967</v>
      </c>
      <c r="X69" s="135"/>
      <c r="Y69" s="135"/>
      <c r="Z69" s="135"/>
      <c r="AA69" s="135"/>
      <c r="AB69" s="135"/>
      <c r="AC69" s="136"/>
      <c r="AD69" s="136"/>
    </row>
    <row r="70" spans="1:30" ht="12.75" customHeight="1">
      <c r="A70" s="11"/>
      <c r="B70" s="12"/>
      <c r="C70" s="13"/>
      <c r="D70" s="10"/>
      <c r="E70" s="10"/>
      <c r="F70" s="10"/>
      <c r="G70" s="10"/>
      <c r="H70" s="10"/>
      <c r="I70" s="10"/>
      <c r="J70" s="10"/>
      <c r="K70" s="12"/>
      <c r="L70" s="12"/>
      <c r="M70" s="12"/>
      <c r="N70" s="12"/>
      <c r="O70" s="12"/>
      <c r="R70" s="135"/>
      <c r="S70" s="135">
        <f t="shared" si="2"/>
        <v>0.3376305262763722</v>
      </c>
      <c r="T70" s="135">
        <f t="shared" si="0"/>
        <v>0.07201664395154606</v>
      </c>
      <c r="U70" s="135">
        <f t="shared" si="1"/>
        <v>0.0051863970060437555</v>
      </c>
      <c r="V70" s="137">
        <f t="shared" si="3"/>
        <v>0.026082976409016596</v>
      </c>
      <c r="W70" s="137">
        <f t="shared" si="4"/>
        <v>0.001310534996150866</v>
      </c>
      <c r="X70" s="135"/>
      <c r="Y70" s="135"/>
      <c r="Z70" s="135"/>
      <c r="AA70" s="135"/>
      <c r="AB70" s="135"/>
      <c r="AC70" s="136"/>
      <c r="AD70" s="136"/>
    </row>
    <row r="71" spans="1:30" ht="12.75" customHeight="1">
      <c r="A71" s="11"/>
      <c r="B71" s="11"/>
      <c r="C71" s="13"/>
      <c r="D71" s="10"/>
      <c r="E71" s="10"/>
      <c r="F71" s="10"/>
      <c r="G71" s="10"/>
      <c r="H71" s="10"/>
      <c r="I71" s="10"/>
      <c r="J71" s="10"/>
      <c r="K71" s="12"/>
      <c r="L71" s="12"/>
      <c r="M71" s="12"/>
      <c r="N71" s="12"/>
      <c r="O71" s="12"/>
      <c r="R71" s="135"/>
      <c r="S71" s="135">
        <f t="shared" si="2"/>
        <v>0.3445209451799716</v>
      </c>
      <c r="T71" s="135">
        <f t="shared" si="0"/>
        <v>0.07181297617847278</v>
      </c>
      <c r="U71" s="135">
        <f t="shared" si="1"/>
        <v>0.005157103547609899</v>
      </c>
      <c r="V71" s="137">
        <f t="shared" si="3"/>
        <v>0.0265784995757373</v>
      </c>
      <c r="W71" s="137">
        <f t="shared" si="4"/>
        <v>0.001333674948015894</v>
      </c>
      <c r="X71" s="135"/>
      <c r="Y71" s="135"/>
      <c r="Z71" s="135"/>
      <c r="AA71" s="135"/>
      <c r="AB71" s="135"/>
      <c r="AC71" s="136"/>
      <c r="AD71" s="136"/>
    </row>
    <row r="72" spans="1:30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2"/>
      <c r="L72" s="12"/>
      <c r="M72" s="12"/>
      <c r="N72" s="12"/>
      <c r="O72" s="12"/>
      <c r="R72" s="135"/>
      <c r="S72" s="135">
        <f t="shared" si="2"/>
        <v>0.35141136408357104</v>
      </c>
      <c r="T72" s="135">
        <f t="shared" si="0"/>
        <v>0.0716098843911649</v>
      </c>
      <c r="U72" s="135">
        <f t="shared" si="1"/>
        <v>0.005127975542516003</v>
      </c>
      <c r="V72" s="137">
        <f t="shared" si="3"/>
        <v>0.02707262137057597</v>
      </c>
      <c r="W72" s="137">
        <f t="shared" si="4"/>
        <v>0.0013566842023625236</v>
      </c>
      <c r="X72" s="135"/>
      <c r="Y72" s="135"/>
      <c r="Z72" s="135"/>
      <c r="AA72" s="135"/>
      <c r="AB72" s="135"/>
      <c r="AC72" s="136"/>
      <c r="AD72" s="136"/>
    </row>
    <row r="73" spans="1:30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2"/>
      <c r="M73" s="12"/>
      <c r="N73" s="12"/>
      <c r="O73" s="12"/>
      <c r="R73" s="135"/>
      <c r="S73" s="135">
        <f t="shared" si="2"/>
        <v>0.35830178298717047</v>
      </c>
      <c r="T73" s="135">
        <f t="shared" si="0"/>
        <v>0.07140736696069706</v>
      </c>
      <c r="U73" s="135">
        <f t="shared" si="1"/>
        <v>0.005099012056259651</v>
      </c>
      <c r="V73" s="137">
        <f t="shared" si="3"/>
        <v>0.027565345756703823</v>
      </c>
      <c r="W73" s="137">
        <f t="shared" si="4"/>
        <v>0.0013795634973876798</v>
      </c>
      <c r="X73" s="135"/>
      <c r="Y73" s="135"/>
      <c r="Z73" s="135"/>
      <c r="AA73" s="135"/>
      <c r="AB73" s="135"/>
      <c r="AC73" s="136"/>
      <c r="AD73" s="136"/>
    </row>
    <row r="74" spans="18:30" ht="12.75" customHeight="1">
      <c r="R74" s="135"/>
      <c r="S74" s="135">
        <f t="shared" si="2"/>
        <v>0.3651922018907699</v>
      </c>
      <c r="T74" s="135">
        <f t="shared" si="0"/>
        <v>0.07120542226275062</v>
      </c>
      <c r="U74" s="135">
        <f t="shared" si="1"/>
        <v>0.005070212159616621</v>
      </c>
      <c r="V74" s="137">
        <f t="shared" si="3"/>
        <v>0.028056676686083967</v>
      </c>
      <c r="W74" s="137">
        <f t="shared" si="4"/>
        <v>0.0014023135671188535</v>
      </c>
      <c r="X74" s="135"/>
      <c r="Y74" s="135"/>
      <c r="Z74" s="135"/>
      <c r="AA74" s="135"/>
      <c r="AB74" s="135"/>
      <c r="AC74" s="136"/>
      <c r="AD74" s="136"/>
    </row>
    <row r="75" spans="18:30" ht="12.75" customHeight="1">
      <c r="R75" s="135"/>
      <c r="S75" s="135">
        <f t="shared" si="2"/>
        <v>0.3720826207943693</v>
      </c>
      <c r="T75" s="135">
        <f t="shared" si="0"/>
        <v>0.07100404867760057</v>
      </c>
      <c r="U75" s="135">
        <f t="shared" si="1"/>
        <v>0.005041574928611072</v>
      </c>
      <c r="V75" s="137">
        <f t="shared" si="3"/>
        <v>0.028546618099503103</v>
      </c>
      <c r="W75" s="137">
        <f t="shared" si="4"/>
        <v>0.001424935141437651</v>
      </c>
      <c r="X75" s="135"/>
      <c r="Y75" s="135"/>
      <c r="Z75" s="135"/>
      <c r="AA75" s="135"/>
      <c r="AB75" s="135"/>
      <c r="AC75" s="136"/>
      <c r="AD75" s="136"/>
    </row>
    <row r="76" spans="18:30" ht="12.75" customHeight="1">
      <c r="R76" s="135"/>
      <c r="S76" s="135">
        <f t="shared" si="2"/>
        <v>0.37897303969796875</v>
      </c>
      <c r="T76" s="135">
        <f t="shared" si="0"/>
        <v>0.07080324459010263</v>
      </c>
      <c r="U76" s="135">
        <f t="shared" si="1"/>
        <v>0.005013099444485898</v>
      </c>
      <c r="V76" s="137">
        <f t="shared" si="3"/>
        <v>0.02903517392660313</v>
      </c>
      <c r="W76" s="137">
        <f t="shared" si="4"/>
        <v>0.001447428946103211</v>
      </c>
      <c r="X76" s="135"/>
      <c r="Y76" s="135"/>
      <c r="Z76" s="135"/>
      <c r="AA76" s="135"/>
      <c r="AB76" s="135"/>
      <c r="AC76" s="136"/>
      <c r="AD76" s="136"/>
    </row>
    <row r="77" spans="18:30" ht="12.75" customHeight="1">
      <c r="R77" s="135"/>
      <c r="S77" s="135">
        <f t="shared" si="2"/>
        <v>0.3858634586015682</v>
      </c>
      <c r="T77" s="135">
        <f t="shared" si="0"/>
        <v>0.07060300838968024</v>
      </c>
      <c r="U77" s="135">
        <f t="shared" si="1"/>
        <v>0.004984784793673258</v>
      </c>
      <c r="V77" s="137">
        <f t="shared" si="3"/>
        <v>0.02952234808591266</v>
      </c>
      <c r="W77" s="137">
        <f t="shared" si="4"/>
        <v>0.0014697957027754872</v>
      </c>
      <c r="X77" s="135"/>
      <c r="Y77" s="135"/>
      <c r="Z77" s="135"/>
      <c r="AA77" s="135"/>
      <c r="AB77" s="135"/>
      <c r="AC77" s="136"/>
      <c r="AD77" s="136"/>
    </row>
    <row r="78" spans="18:30" ht="12.75" customHeight="1">
      <c r="R78" s="135"/>
      <c r="S78" s="135">
        <f t="shared" si="2"/>
        <v>0.3927538775051676</v>
      </c>
      <c r="T78" s="135">
        <f t="shared" si="0"/>
        <v>0.07040333847031167</v>
      </c>
      <c r="U78" s="135">
        <f t="shared" si="1"/>
        <v>0.004956630067765267</v>
      </c>
      <c r="V78" s="137">
        <f t="shared" si="3"/>
        <v>0.030008144484878454</v>
      </c>
      <c r="W78" s="137">
        <f t="shared" si="4"/>
        <v>0.001492036129038403</v>
      </c>
      <c r="X78" s="135"/>
      <c r="Y78" s="135"/>
      <c r="Z78" s="135"/>
      <c r="AA78" s="135"/>
      <c r="AB78" s="135"/>
      <c r="AC78" s="136"/>
      <c r="AD78" s="136"/>
    </row>
    <row r="79" spans="18:30" ht="12.75" customHeight="1">
      <c r="R79" s="135"/>
      <c r="S79" s="135">
        <f t="shared" si="2"/>
        <v>0.39964429640876703</v>
      </c>
      <c r="T79" s="135">
        <f t="shared" si="0"/>
        <v>0.0702042332305171</v>
      </c>
      <c r="U79" s="135">
        <f t="shared" si="1"/>
        <v>0.004928634363484841</v>
      </c>
      <c r="V79" s="137">
        <f t="shared" si="3"/>
        <v>0.030492567019896756</v>
      </c>
      <c r="W79" s="137">
        <f t="shared" si="4"/>
        <v>0.001514150938422872</v>
      </c>
      <c r="X79" s="135"/>
      <c r="Y79" s="135"/>
      <c r="Z79" s="135"/>
      <c r="AA79" s="135"/>
      <c r="AB79" s="135"/>
      <c r="AC79" s="136"/>
      <c r="AD79" s="136"/>
    </row>
    <row r="80" spans="18:30" ht="12.75" customHeight="1">
      <c r="R80" s="135"/>
      <c r="S80" s="135">
        <f t="shared" si="2"/>
        <v>0.40653471531236646</v>
      </c>
      <c r="T80" s="135">
        <f t="shared" si="0"/>
        <v>0.0700056910733458</v>
      </c>
      <c r="U80" s="135">
        <f t="shared" si="1"/>
        <v>0.004900796782656727</v>
      </c>
      <c r="V80" s="137">
        <f t="shared" si="3"/>
        <v>0.030975619576344548</v>
      </c>
      <c r="W80" s="137">
        <f t="shared" si="4"/>
        <v>0.0015361408404296912</v>
      </c>
      <c r="X80" s="135"/>
      <c r="Y80" s="135"/>
      <c r="Z80" s="135"/>
      <c r="AA80" s="135"/>
      <c r="AB80" s="135"/>
      <c r="AC80" s="136"/>
      <c r="AD80" s="136"/>
    </row>
    <row r="81" spans="18:30" ht="12.75" customHeight="1">
      <c r="R81" s="135"/>
      <c r="S81" s="135">
        <f t="shared" si="2"/>
        <v>0.4134251342159659</v>
      </c>
      <c r="T81" s="135">
        <f t="shared" si="0"/>
        <v>0.06980771040636335</v>
      </c>
      <c r="U81" s="135">
        <f t="shared" si="1"/>
        <v>0.004873116432178691</v>
      </c>
      <c r="V81" s="137">
        <f t="shared" si="3"/>
        <v>0.03145730602861071</v>
      </c>
      <c r="W81" s="137">
        <f t="shared" si="4"/>
        <v>0.0015580065405523024</v>
      </c>
      <c r="X81" s="135"/>
      <c r="Y81" s="135"/>
      <c r="Z81" s="135"/>
      <c r="AA81" s="135"/>
      <c r="AB81" s="135"/>
      <c r="AC81" s="136"/>
      <c r="AD81" s="136"/>
    </row>
    <row r="82" spans="18:30" ht="12.75" customHeight="1">
      <c r="R82" s="135"/>
      <c r="S82" s="135">
        <f t="shared" si="2"/>
        <v>0.4203155531195653</v>
      </c>
      <c r="T82" s="135">
        <f t="shared" si="0"/>
        <v>0.06961028964163882</v>
      </c>
      <c r="U82" s="135">
        <f t="shared" si="1"/>
        <v>0.004845592423992849</v>
      </c>
      <c r="V82" s="137">
        <f t="shared" si="3"/>
        <v>0.0319376302401271</v>
      </c>
      <c r="W82" s="137">
        <f t="shared" si="4"/>
        <v>0.001579748740299427</v>
      </c>
      <c r="X82" s="135"/>
      <c r="Y82" s="135"/>
      <c r="Z82" s="135"/>
      <c r="AA82" s="135"/>
      <c r="AB82" s="135"/>
      <c r="AC82" s="136"/>
      <c r="AD82" s="136"/>
    </row>
    <row r="83" spans="18:30" ht="12.75" customHeight="1">
      <c r="R83" s="135"/>
      <c r="S83" s="135">
        <f t="shared" si="2"/>
        <v>0.42720597202316474</v>
      </c>
      <c r="T83" s="135">
        <f t="shared" si="0"/>
        <v>0.06941342719573204</v>
      </c>
      <c r="U83" s="135">
        <f t="shared" si="1"/>
        <v>0.0048182238750571925</v>
      </c>
      <c r="V83" s="137">
        <f t="shared" si="3"/>
        <v>0.03241659606339954</v>
      </c>
      <c r="W83" s="137">
        <f t="shared" si="4"/>
        <v>0.001601368137217572</v>
      </c>
      <c r="X83" s="135"/>
      <c r="Y83" s="135"/>
      <c r="Z83" s="135"/>
      <c r="AA83" s="135"/>
      <c r="AB83" s="135"/>
      <c r="AC83" s="136"/>
      <c r="AD83" s="136"/>
    </row>
    <row r="84" spans="18:30" ht="12.75" customHeight="1">
      <c r="R84" s="135"/>
      <c r="S84" s="135">
        <f t="shared" si="2"/>
        <v>0.43409639092676416</v>
      </c>
      <c r="T84" s="135">
        <f t="shared" si="0"/>
        <v>0.06921712148968093</v>
      </c>
      <c r="U84" s="135">
        <f t="shared" si="1"/>
        <v>0.004791009907317249</v>
      </c>
      <c r="V84" s="137">
        <f t="shared" si="3"/>
        <v>0.03289420734003871</v>
      </c>
      <c r="W84" s="137">
        <f t="shared" si="4"/>
        <v>0.0016228654249134094</v>
      </c>
      <c r="X84" s="135"/>
      <c r="Y84" s="135"/>
      <c r="Z84" s="135"/>
      <c r="AA84" s="135"/>
      <c r="AB84" s="135"/>
      <c r="AC84" s="136"/>
      <c r="AD84" s="136"/>
    </row>
    <row r="85" spans="18:30" ht="12.75" customHeight="1">
      <c r="R85" s="135"/>
      <c r="S85" s="135">
        <f t="shared" si="2"/>
        <v>0.4409868098303636</v>
      </c>
      <c r="T85" s="135">
        <f t="shared" si="0"/>
        <v>0.06902137094898883</v>
      </c>
      <c r="U85" s="135">
        <f t="shared" si="1"/>
        <v>0.004763949647677919</v>
      </c>
      <c r="V85" s="137">
        <f t="shared" si="3"/>
        <v>0.03337046790079096</v>
      </c>
      <c r="W85" s="137">
        <f t="shared" si="4"/>
        <v>0.0016442412930760286</v>
      </c>
      <c r="X85" s="135"/>
      <c r="Y85" s="135"/>
      <c r="Z85" s="135"/>
      <c r="AA85" s="135"/>
      <c r="AB85" s="135"/>
      <c r="AC85" s="136"/>
      <c r="AD85" s="136"/>
    </row>
    <row r="86" spans="18:30" ht="12.75" customHeight="1">
      <c r="R86" s="135"/>
      <c r="S86" s="135">
        <f t="shared" si="2"/>
        <v>0.447877228733963</v>
      </c>
      <c r="T86" s="135">
        <f aca="true" t="shared" si="5" ref="T86:T149">IF($S86&lt;=Tau*$Y$16,Pm*EXP(-$S86/Tau),-Pm/Tau/$Y$16/EXP(1)/($J$6-1)*$S86+Pm/EXP(1)/$Y$16*(1+1/($J$6-1)))</f>
        <v>0.06882617400361181</v>
      </c>
      <c r="U86" s="135">
        <f aca="true" t="shared" si="6" ref="U86:U149">T86*T86</f>
        <v>0.00473704222797545</v>
      </c>
      <c r="V86" s="137">
        <f t="shared" si="3"/>
        <v>0.033845381565569044</v>
      </c>
      <c r="W86" s="137">
        <f t="shared" si="4"/>
        <v>0.0016654964274990633</v>
      </c>
      <c r="X86" s="135"/>
      <c r="Y86" s="135"/>
      <c r="Z86" s="135"/>
      <c r="AA86" s="135"/>
      <c r="AB86" s="135"/>
      <c r="AC86" s="136"/>
      <c r="AD86" s="136"/>
    </row>
    <row r="87" spans="18:30" ht="12.75" customHeight="1">
      <c r="R87" s="135"/>
      <c r="S87" s="135">
        <f aca="true" t="shared" si="7" ref="S87:S150">S86+$U$18</f>
        <v>0.45476764763756244</v>
      </c>
      <c r="T87" s="135">
        <f t="shared" si="5"/>
        <v>0.06863152908794619</v>
      </c>
      <c r="U87" s="135">
        <f t="shared" si="6"/>
        <v>0.004710286784949604</v>
      </c>
      <c r="V87" s="137">
        <f aca="true" t="shared" si="8" ref="V87:V150">V86+$U$18*(T86+T87)/2</f>
        <v>0.03431895214348276</v>
      </c>
      <c r="W87" s="137">
        <f aca="true" t="shared" si="9" ref="W87:W150">W86+$U$18*(U86+U87)/2/1.54</f>
        <v>0.0016866315101026939</v>
      </c>
      <c r="X87" s="135"/>
      <c r="Y87" s="135"/>
      <c r="Z87" s="135"/>
      <c r="AA87" s="135"/>
      <c r="AB87" s="135"/>
      <c r="AC87" s="136"/>
      <c r="AD87" s="136"/>
    </row>
    <row r="88" spans="18:30" ht="12.75" customHeight="1">
      <c r="R88" s="135"/>
      <c r="S88" s="135">
        <f t="shared" si="7"/>
        <v>0.46165806654116187</v>
      </c>
      <c r="T88" s="135">
        <f t="shared" si="5"/>
        <v>0.06843743464081586</v>
      </c>
      <c r="U88" s="135">
        <f t="shared" si="6"/>
        <v>0.004683682460215943</v>
      </c>
      <c r="V88" s="137">
        <f t="shared" si="8"/>
        <v>0.03479118343286949</v>
      </c>
      <c r="W88" s="137">
        <f t="shared" si="9"/>
        <v>0.0017076472189555252</v>
      </c>
      <c r="X88" s="135"/>
      <c r="Y88" s="135"/>
      <c r="Z88" s="135"/>
      <c r="AA88" s="135"/>
      <c r="AB88" s="135"/>
      <c r="AC88" s="136"/>
      <c r="AD88" s="136"/>
    </row>
    <row r="89" spans="18:30" ht="12.75" customHeight="1">
      <c r="R89" s="135"/>
      <c r="S89" s="135">
        <f t="shared" si="7"/>
        <v>0.4685484854447613</v>
      </c>
      <c r="T89" s="135">
        <f t="shared" si="5"/>
        <v>0.06824388910545988</v>
      </c>
      <c r="U89" s="135">
        <f t="shared" si="6"/>
        <v>0.004657228400238305</v>
      </c>
      <c r="V89" s="137">
        <f t="shared" si="8"/>
        <v>0.035262079221324655</v>
      </c>
      <c r="W89" s="137">
        <f t="shared" si="9"/>
        <v>0.0017285442282963406</v>
      </c>
      <c r="X89" s="135"/>
      <c r="Y89" s="135"/>
      <c r="Z89" s="135"/>
      <c r="AA89" s="135"/>
      <c r="AB89" s="135"/>
      <c r="AC89" s="136"/>
      <c r="AD89" s="136"/>
    </row>
    <row r="90" spans="18:30" ht="12.75" customHeight="1">
      <c r="R90" s="135"/>
      <c r="S90" s="135">
        <f t="shared" si="7"/>
        <v>0.4754389043483607</v>
      </c>
      <c r="T90" s="135">
        <f t="shared" si="5"/>
        <v>0.06805089092951988</v>
      </c>
      <c r="U90" s="135">
        <f t="shared" si="6"/>
        <v>0.004630923756301411</v>
      </c>
      <c r="V90" s="137">
        <f t="shared" si="8"/>
        <v>0.03573164328573213</v>
      </c>
      <c r="W90" s="137">
        <f t="shared" si="9"/>
        <v>0.0017493232085557331</v>
      </c>
      <c r="X90" s="135"/>
      <c r="Y90" s="135"/>
      <c r="Z90" s="135"/>
      <c r="AA90" s="135"/>
      <c r="AB90" s="135"/>
      <c r="AC90" s="136"/>
      <c r="AD90" s="136"/>
    </row>
    <row r="91" spans="18:30" ht="12.75" customHeight="1">
      <c r="R91" s="135"/>
      <c r="S91" s="135">
        <f t="shared" si="7"/>
        <v>0.48232932325196015</v>
      </c>
      <c r="T91" s="135">
        <f t="shared" si="5"/>
        <v>0.06785843856502767</v>
      </c>
      <c r="U91" s="135">
        <f t="shared" si="6"/>
        <v>0.004604767684483635</v>
      </c>
      <c r="V91" s="137">
        <f t="shared" si="8"/>
        <v>0.036199879392294514</v>
      </c>
      <c r="W91" s="137">
        <f t="shared" si="9"/>
        <v>0.0017699848263776153</v>
      </c>
      <c r="X91" s="135"/>
      <c r="Y91" s="135"/>
      <c r="Z91" s="135"/>
      <c r="AA91" s="135"/>
      <c r="AB91" s="135"/>
      <c r="AC91" s="136"/>
      <c r="AD91" s="136"/>
    </row>
    <row r="92" spans="18:30" ht="12.75" customHeight="1">
      <c r="R92" s="135"/>
      <c r="S92" s="135">
        <f t="shared" si="7"/>
        <v>0.4892197421555596</v>
      </c>
      <c r="T92" s="135">
        <f t="shared" si="5"/>
        <v>0.06766653046839284</v>
      </c>
      <c r="U92" s="135">
        <f t="shared" si="6"/>
        <v>0.004578759345629937</v>
      </c>
      <c r="V92" s="137">
        <f t="shared" si="8"/>
        <v>0.03666679129656332</v>
      </c>
      <c r="W92" s="137">
        <f t="shared" si="9"/>
        <v>0.0017905297446406058</v>
      </c>
      <c r="X92" s="135"/>
      <c r="Y92" s="135"/>
      <c r="Z92" s="135"/>
      <c r="AA92" s="135"/>
      <c r="AB92" s="135"/>
      <c r="AC92" s="136"/>
      <c r="AD92" s="136"/>
    </row>
    <row r="93" spans="18:30" ht="12.75" customHeight="1">
      <c r="R93" s="135"/>
      <c r="S93" s="135">
        <f t="shared" si="7"/>
        <v>0.496110161059159</v>
      </c>
      <c r="T93" s="135">
        <f t="shared" si="5"/>
        <v>0.06747516510039034</v>
      </c>
      <c r="U93" s="135">
        <f t="shared" si="6"/>
        <v>0.004552897905324934</v>
      </c>
      <c r="V93" s="137">
        <f t="shared" si="8"/>
        <v>0.03713238274346913</v>
      </c>
      <c r="W93" s="137">
        <f t="shared" si="9"/>
        <v>0.0018109586224792974</v>
      </c>
      <c r="X93" s="135"/>
      <c r="Y93" s="135"/>
      <c r="Z93" s="135"/>
      <c r="AA93" s="135"/>
      <c r="AB93" s="135"/>
      <c r="AC93" s="136"/>
      <c r="AD93" s="136"/>
    </row>
    <row r="94" spans="18:30" ht="12.75" customHeight="1">
      <c r="R94" s="135"/>
      <c r="S94" s="135">
        <f t="shared" si="7"/>
        <v>0.5030005799627585</v>
      </c>
      <c r="T94" s="135">
        <f t="shared" si="5"/>
        <v>0.06728434092614813</v>
      </c>
      <c r="U94" s="135">
        <f t="shared" si="6"/>
        <v>0.004527182533866132</v>
      </c>
      <c r="V94" s="137">
        <f t="shared" si="8"/>
        <v>0.03759665746735162</v>
      </c>
      <c r="W94" s="137">
        <f t="shared" si="9"/>
        <v>0.0018312721153054031</v>
      </c>
      <c r="X94" s="135"/>
      <c r="Y94" s="135"/>
      <c r="Z94" s="135"/>
      <c r="AA94" s="135"/>
      <c r="AB94" s="135"/>
      <c r="AC94" s="136"/>
      <c r="AD94" s="136"/>
    </row>
    <row r="95" spans="18:30" ht="12.75" customHeight="1">
      <c r="R95" s="135"/>
      <c r="S95" s="135">
        <f t="shared" si="7"/>
        <v>0.5098909988663579</v>
      </c>
      <c r="T95" s="135">
        <f t="shared" si="5"/>
        <v>0.06709405641513491</v>
      </c>
      <c r="U95" s="135">
        <f t="shared" si="6"/>
        <v>0.004501612406237306</v>
      </c>
      <c r="V95" s="137">
        <f t="shared" si="8"/>
        <v>0.03805961919198951</v>
      </c>
      <c r="W95" s="137">
        <f t="shared" si="9"/>
        <v>0.0018514708748287837</v>
      </c>
      <c r="X95" s="135"/>
      <c r="Y95" s="135"/>
      <c r="Z95" s="135"/>
      <c r="AA95" s="135"/>
      <c r="AB95" s="135"/>
      <c r="AC95" s="136"/>
      <c r="AD95" s="136"/>
    </row>
    <row r="96" spans="18:30" ht="12.75" customHeight="1">
      <c r="R96" s="135"/>
      <c r="S96" s="135">
        <f t="shared" si="7"/>
        <v>0.5167814177699573</v>
      </c>
      <c r="T96" s="135">
        <f t="shared" si="5"/>
        <v>0.06690431004114784</v>
      </c>
      <c r="U96" s="135">
        <f t="shared" si="6"/>
        <v>0.004476186702082036</v>
      </c>
      <c r="V96" s="137">
        <f t="shared" si="8"/>
        <v>0.03852127163063042</v>
      </c>
      <c r="W96" s="137">
        <f t="shared" si="9"/>
        <v>0.0018715555490783557</v>
      </c>
      <c r="X96" s="135"/>
      <c r="Y96" s="135"/>
      <c r="Z96" s="135"/>
      <c r="AA96" s="135"/>
      <c r="AB96" s="135"/>
      <c r="AC96" s="136"/>
      <c r="AD96" s="136"/>
    </row>
    <row r="97" spans="18:30" ht="12.75" customHeight="1">
      <c r="R97" s="135"/>
      <c r="S97" s="135">
        <f t="shared" si="7"/>
        <v>0.5236718366735568</v>
      </c>
      <c r="T97" s="135">
        <f t="shared" si="5"/>
        <v>0.06671510028230025</v>
      </c>
      <c r="U97" s="135">
        <f t="shared" si="6"/>
        <v>0.004450904605677379</v>
      </c>
      <c r="V97" s="137">
        <f t="shared" si="8"/>
        <v>0.038981618486020664</v>
      </c>
      <c r="W97" s="137">
        <f t="shared" si="9"/>
        <v>0.001891526782422883</v>
      </c>
      <c r="X97" s="135"/>
      <c r="Y97" s="135"/>
      <c r="Z97" s="135"/>
      <c r="AA97" s="135"/>
      <c r="AB97" s="135"/>
      <c r="AC97" s="136"/>
      <c r="AD97" s="136"/>
    </row>
    <row r="98" spans="18:30" ht="12.75" customHeight="1">
      <c r="R98" s="135"/>
      <c r="S98" s="135">
        <f t="shared" si="7"/>
        <v>0.5305622555771562</v>
      </c>
      <c r="T98" s="135">
        <f t="shared" si="5"/>
        <v>0.06652642562100947</v>
      </c>
      <c r="U98" s="135">
        <f t="shared" si="6"/>
        <v>0.0044257653059077045</v>
      </c>
      <c r="V98" s="137">
        <f t="shared" si="8"/>
        <v>0.03944066345043496</v>
      </c>
      <c r="W98" s="137">
        <f t="shared" si="9"/>
        <v>0.0019113852155916485</v>
      </c>
      <c r="X98" s="135"/>
      <c r="Y98" s="135"/>
      <c r="Z98" s="135"/>
      <c r="AA98" s="135"/>
      <c r="AB98" s="135"/>
      <c r="AC98" s="136"/>
      <c r="AD98" s="136"/>
    </row>
    <row r="99" spans="18:30" ht="12.75" customHeight="1">
      <c r="R99" s="135"/>
      <c r="S99" s="135">
        <f t="shared" si="7"/>
        <v>0.5374526744807556</v>
      </c>
      <c r="T99" s="135">
        <f t="shared" si="5"/>
        <v>0.06633828454398465</v>
      </c>
      <c r="U99" s="135">
        <f t="shared" si="6"/>
        <v>0.004400767996238672</v>
      </c>
      <c r="V99" s="137">
        <f t="shared" si="8"/>
        <v>0.03989841020570603</v>
      </c>
      <c r="W99" s="137">
        <f t="shared" si="9"/>
        <v>0.001931131485695012</v>
      </c>
      <c r="X99" s="135"/>
      <c r="Y99" s="135"/>
      <c r="Z99" s="135"/>
      <c r="AA99" s="135"/>
      <c r="AB99" s="135"/>
      <c r="AC99" s="136"/>
      <c r="AD99" s="136"/>
    </row>
    <row r="100" spans="18:30" ht="12.75" customHeight="1">
      <c r="R100" s="135"/>
      <c r="S100" s="135">
        <f t="shared" si="7"/>
        <v>0.544343093384355</v>
      </c>
      <c r="T100" s="135">
        <f t="shared" si="5"/>
        <v>0.06615067554221465</v>
      </c>
      <c r="U100" s="135">
        <f t="shared" si="6"/>
        <v>0.004375911874691356</v>
      </c>
      <c r="V100" s="137">
        <f t="shared" si="8"/>
        <v>0.04035486242325412</v>
      </c>
      <c r="W100" s="137">
        <f t="shared" si="9"/>
        <v>0.0019507662262448486</v>
      </c>
      <c r="X100" s="135"/>
      <c r="Y100" s="135"/>
      <c r="Z100" s="135"/>
      <c r="AA100" s="135"/>
      <c r="AB100" s="135"/>
      <c r="AC100" s="136"/>
      <c r="AD100" s="136"/>
    </row>
    <row r="101" spans="18:30" ht="12.75" customHeight="1">
      <c r="R101" s="135"/>
      <c r="S101" s="135">
        <f t="shared" si="7"/>
        <v>0.5512335122879545</v>
      </c>
      <c r="T101" s="135">
        <f t="shared" si="5"/>
        <v>0.06596359711095588</v>
      </c>
      <c r="U101" s="135">
        <f t="shared" si="6"/>
        <v>0.004351196143816507</v>
      </c>
      <c r="V101" s="137">
        <f t="shared" si="8"/>
        <v>0.040810023764116465</v>
      </c>
      <c r="W101" s="137">
        <f t="shared" si="9"/>
        <v>0.001970290067174875</v>
      </c>
      <c r="X101" s="135"/>
      <c r="Y101" s="135"/>
      <c r="Z101" s="135"/>
      <c r="AA101" s="135"/>
      <c r="AB101" s="135"/>
      <c r="AC101" s="136"/>
      <c r="AD101" s="136"/>
    </row>
    <row r="102" spans="18:30" ht="12.75" customHeight="1">
      <c r="R102" s="135"/>
      <c r="S102" s="135">
        <f t="shared" si="7"/>
        <v>0.5581239311915539</v>
      </c>
      <c r="T102" s="135">
        <f t="shared" si="5"/>
        <v>0.06577704774972029</v>
      </c>
      <c r="U102" s="135">
        <f t="shared" si="6"/>
        <v>0.004326620010668983</v>
      </c>
      <c r="V102" s="137">
        <f t="shared" si="8"/>
        <v>0.041263897878976656</v>
      </c>
      <c r="W102" s="137">
        <f t="shared" si="9"/>
        <v>0.001989703634860858</v>
      </c>
      <c r="X102" s="135"/>
      <c r="Y102" s="135"/>
      <c r="Z102" s="135"/>
      <c r="AA102" s="135"/>
      <c r="AB102" s="135"/>
      <c r="AC102" s="136"/>
      <c r="AD102" s="136"/>
    </row>
    <row r="103" spans="18:30" ht="12.75" customHeight="1">
      <c r="R103" s="135"/>
      <c r="S103" s="135">
        <f t="shared" si="7"/>
        <v>0.5650143500951533</v>
      </c>
      <c r="T103" s="135">
        <f t="shared" si="5"/>
        <v>0.0655910259622633</v>
      </c>
      <c r="U103" s="135">
        <f t="shared" si="6"/>
        <v>0.004302182686782298</v>
      </c>
      <c r="V103" s="137">
        <f t="shared" si="8"/>
        <v>0.041716488408193905</v>
      </c>
      <c r="W103" s="137">
        <f t="shared" si="9"/>
        <v>0.0020090075521407113</v>
      </c>
      <c r="X103" s="135"/>
      <c r="Y103" s="135"/>
      <c r="Z103" s="135"/>
      <c r="AA103" s="135"/>
      <c r="AB103" s="135"/>
      <c r="AC103" s="136"/>
      <c r="AD103" s="136"/>
    </row>
    <row r="104" spans="18:30" ht="12.75" customHeight="1">
      <c r="R104" s="135"/>
      <c r="S104" s="135">
        <f t="shared" si="7"/>
        <v>0.5719047689987528</v>
      </c>
      <c r="T104" s="135">
        <f t="shared" si="5"/>
        <v>0.06540553025657178</v>
      </c>
      <c r="U104" s="135">
        <f t="shared" si="6"/>
        <v>0.004277883388143327</v>
      </c>
      <c r="V104" s="137">
        <f t="shared" si="8"/>
        <v>0.04216779898183225</v>
      </c>
      <c r="W104" s="137">
        <f t="shared" si="9"/>
        <v>0.0020282024383344774</v>
      </c>
      <c r="X104" s="135"/>
      <c r="Y104" s="135"/>
      <c r="Z104" s="135"/>
      <c r="AA104" s="135"/>
      <c r="AB104" s="135"/>
      <c r="AC104" s="136"/>
      <c r="AD104" s="136"/>
    </row>
    <row r="105" spans="18:30" ht="12.75" customHeight="1">
      <c r="R105" s="135"/>
      <c r="S105" s="135">
        <f t="shared" si="7"/>
        <v>0.5787951879023522</v>
      </c>
      <c r="T105" s="135">
        <f t="shared" si="5"/>
        <v>0.06522055914485217</v>
      </c>
      <c r="U105" s="135">
        <f t="shared" si="6"/>
        <v>0.00425372133516716</v>
      </c>
      <c r="V105" s="137">
        <f t="shared" si="8"/>
        <v>0.04261783321968967</v>
      </c>
      <c r="W105" s="137">
        <f t="shared" si="9"/>
        <v>0.0020472889092641973</v>
      </c>
      <c r="X105" s="135"/>
      <c r="Y105" s="135"/>
      <c r="Z105" s="135"/>
      <c r="AA105" s="135"/>
      <c r="AB105" s="135"/>
      <c r="AC105" s="136"/>
      <c r="AD105" s="136"/>
    </row>
    <row r="106" spans="18:30" ht="12.75" customHeight="1">
      <c r="R106" s="135"/>
      <c r="S106" s="135">
        <f t="shared" si="7"/>
        <v>0.5856856068059516</v>
      </c>
      <c r="T106" s="135">
        <f t="shared" si="5"/>
        <v>0.06503611114351843</v>
      </c>
      <c r="U106" s="135">
        <f t="shared" si="6"/>
        <v>0.004229695752672082</v>
      </c>
      <c r="V106" s="137">
        <f t="shared" si="8"/>
        <v>0.043066594731327124</v>
      </c>
      <c r="W106" s="137">
        <f t="shared" si="9"/>
        <v>0.002066267577273667</v>
      </c>
      <c r="X106" s="135"/>
      <c r="Y106" s="135"/>
      <c r="Z106" s="135"/>
      <c r="AA106" s="135"/>
      <c r="AB106" s="135"/>
      <c r="AC106" s="136"/>
      <c r="AD106" s="136"/>
    </row>
    <row r="107" spans="18:30" ht="12.75" customHeight="1">
      <c r="R107" s="135"/>
      <c r="S107" s="135">
        <f t="shared" si="7"/>
        <v>0.592576025709551</v>
      </c>
      <c r="T107" s="135">
        <f t="shared" si="5"/>
        <v>0.06485218477318022</v>
      </c>
      <c r="U107" s="135">
        <f t="shared" si="6"/>
        <v>0.004205805869854708</v>
      </c>
      <c r="V107" s="137">
        <f t="shared" si="8"/>
        <v>0.04351408711609749</v>
      </c>
      <c r="W107" s="137">
        <f t="shared" si="9"/>
        <v>0.002085139051248083</v>
      </c>
      <c r="X107" s="135"/>
      <c r="Y107" s="135"/>
      <c r="Z107" s="135"/>
      <c r="AA107" s="135"/>
      <c r="AB107" s="135"/>
      <c r="AC107" s="136"/>
      <c r="AD107" s="136"/>
    </row>
    <row r="108" spans="18:30" ht="12.75" customHeight="1">
      <c r="R108" s="135"/>
      <c r="S108" s="135">
        <f t="shared" si="7"/>
        <v>0.5994664446131505</v>
      </c>
      <c r="T108" s="135">
        <f t="shared" si="5"/>
        <v>0.06466877855863101</v>
      </c>
      <c r="U108" s="135">
        <f t="shared" si="6"/>
        <v>0.004182050920265254</v>
      </c>
      <c r="V108" s="137">
        <f t="shared" si="8"/>
        <v>0.04396031396317445</v>
      </c>
      <c r="W108" s="137">
        <f t="shared" si="9"/>
        <v>0.002103903936633579</v>
      </c>
      <c r="X108" s="135"/>
      <c r="Y108" s="135"/>
      <c r="Z108" s="135"/>
      <c r="AA108" s="135"/>
      <c r="AB108" s="135"/>
      <c r="AC108" s="136"/>
      <c r="AD108" s="136"/>
    </row>
    <row r="109" spans="18:30" ht="12.75" customHeight="1">
      <c r="R109" s="135"/>
      <c r="S109" s="135">
        <f t="shared" si="7"/>
        <v>0.6063568635167499</v>
      </c>
      <c r="T109" s="135">
        <f t="shared" si="5"/>
        <v>0.06448589102883627</v>
      </c>
      <c r="U109" s="135">
        <f t="shared" si="6"/>
        <v>0.004158430141782946</v>
      </c>
      <c r="V109" s="137">
        <f t="shared" si="8"/>
        <v>0.04440527885158126</v>
      </c>
      <c r="W109" s="137">
        <f t="shared" si="9"/>
        <v>0.002122562835456647</v>
      </c>
      <c r="X109" s="135"/>
      <c r="Y109" s="135"/>
      <c r="Z109" s="135"/>
      <c r="AA109" s="135"/>
      <c r="AB109" s="135"/>
      <c r="AC109" s="136"/>
      <c r="AD109" s="136"/>
    </row>
    <row r="110" spans="18:30" ht="12.75" customHeight="1">
      <c r="R110" s="135"/>
      <c r="S110" s="135">
        <f t="shared" si="7"/>
        <v>0.6132472824203493</v>
      </c>
      <c r="T110" s="135">
        <f t="shared" si="5"/>
        <v>0.06430352071692162</v>
      </c>
      <c r="U110" s="135">
        <f t="shared" si="6"/>
        <v>0.004134942776591568</v>
      </c>
      <c r="V110" s="137">
        <f t="shared" si="8"/>
        <v>0.04484898535021947</v>
      </c>
      <c r="W110" s="137">
        <f t="shared" si="9"/>
        <v>0.0021411163463434545</v>
      </c>
      <c r="X110" s="135"/>
      <c r="Y110" s="135"/>
      <c r="Z110" s="135"/>
      <c r="AA110" s="135"/>
      <c r="AB110" s="135"/>
      <c r="AC110" s="136"/>
      <c r="AD110" s="136"/>
    </row>
    <row r="111" spans="18:30" ht="12.75" customHeight="1">
      <c r="R111" s="135"/>
      <c r="S111" s="135">
        <f t="shared" si="7"/>
        <v>0.6201377013239487</v>
      </c>
      <c r="T111" s="135">
        <f t="shared" si="5"/>
        <v>0.06412166616016113</v>
      </c>
      <c r="U111" s="135">
        <f t="shared" si="6"/>
        <v>0.004111588071155153</v>
      </c>
      <c r="V111" s="137">
        <f t="shared" si="8"/>
        <v>0.04529143701789754</v>
      </c>
      <c r="W111" s="137">
        <f t="shared" si="9"/>
        <v>0.0021595650645390486</v>
      </c>
      <c r="X111" s="135"/>
      <c r="Y111" s="135"/>
      <c r="Z111" s="135"/>
      <c r="AA111" s="135"/>
      <c r="AB111" s="135"/>
      <c r="AC111" s="136"/>
      <c r="AD111" s="136"/>
    </row>
    <row r="112" spans="18:30" ht="12.75" customHeight="1">
      <c r="R112" s="135"/>
      <c r="S112" s="135">
        <f t="shared" si="7"/>
        <v>0.6270281202275482</v>
      </c>
      <c r="T112" s="135">
        <f t="shared" si="5"/>
        <v>0.0639403258999655</v>
      </c>
      <c r="U112" s="135">
        <f t="shared" si="6"/>
        <v>0.004088365276193799</v>
      </c>
      <c r="V112" s="137">
        <f t="shared" si="8"/>
        <v>0.04573263740335939</v>
      </c>
      <c r="W112" s="137">
        <f t="shared" si="9"/>
        <v>0.002177909581926453</v>
      </c>
      <c r="X112" s="135"/>
      <c r="Y112" s="135"/>
      <c r="Z112" s="135"/>
      <c r="AA112" s="135"/>
      <c r="AB112" s="135"/>
      <c r="AC112" s="136"/>
      <c r="AD112" s="136"/>
    </row>
    <row r="113" spans="18:30" ht="12.75" customHeight="1">
      <c r="R113" s="135"/>
      <c r="S113" s="135">
        <f t="shared" si="7"/>
        <v>0.6339185391311476</v>
      </c>
      <c r="T113" s="135">
        <f t="shared" si="5"/>
        <v>0.06375949848187049</v>
      </c>
      <c r="U113" s="135">
        <f t="shared" si="6"/>
        <v>0.0040652736466596446</v>
      </c>
      <c r="V113" s="137">
        <f t="shared" si="8"/>
        <v>0.04617259004531285</v>
      </c>
      <c r="W113" s="137">
        <f t="shared" si="9"/>
        <v>0.002196150487045659</v>
      </c>
      <c r="X113" s="135"/>
      <c r="Y113" s="135"/>
      <c r="Z113" s="135"/>
      <c r="AA113" s="135"/>
      <c r="AB113" s="135"/>
      <c r="AC113" s="136"/>
      <c r="AD113" s="136"/>
    </row>
    <row r="114" spans="18:30" ht="12.75" customHeight="1">
      <c r="R114" s="135"/>
      <c r="S114" s="135">
        <f t="shared" si="7"/>
        <v>0.640808958034747</v>
      </c>
      <c r="T114" s="135">
        <f t="shared" si="5"/>
        <v>0.06357918245552513</v>
      </c>
      <c r="U114" s="135">
        <f t="shared" si="6"/>
        <v>0.004042312441712955</v>
      </c>
      <c r="V114" s="137">
        <f t="shared" si="8"/>
        <v>0.046611298472458075</v>
      </c>
      <c r="W114" s="137">
        <f t="shared" si="9"/>
        <v>0.002214288365112504</v>
      </c>
      <c r="X114" s="135"/>
      <c r="Y114" s="135"/>
      <c r="Z114" s="135"/>
      <c r="AA114" s="135"/>
      <c r="AB114" s="135"/>
      <c r="AC114" s="136"/>
      <c r="AD114" s="136"/>
    </row>
    <row r="115" spans="18:30" ht="12.75" customHeight="1">
      <c r="R115" s="135"/>
      <c r="S115" s="135">
        <f t="shared" si="7"/>
        <v>0.6476993769383464</v>
      </c>
      <c r="T115" s="135">
        <f t="shared" si="5"/>
        <v>0.06339937637468013</v>
      </c>
      <c r="U115" s="135">
        <f t="shared" si="6"/>
        <v>0.004019480924698349</v>
      </c>
      <c r="V115" s="137">
        <f t="shared" si="8"/>
        <v>0.04704876620351581</v>
      </c>
      <c r="W115" s="137">
        <f t="shared" si="9"/>
        <v>0.00223232379803745</v>
      </c>
      <c r="X115" s="135"/>
      <c r="Y115" s="135"/>
      <c r="Z115" s="135"/>
      <c r="AA115" s="135"/>
      <c r="AB115" s="135"/>
      <c r="AC115" s="136"/>
      <c r="AD115" s="136"/>
    </row>
    <row r="116" spans="18:30" ht="12.75" customHeight="1">
      <c r="R116" s="135"/>
      <c r="S116" s="135">
        <f t="shared" si="7"/>
        <v>0.6545897958419459</v>
      </c>
      <c r="T116" s="135">
        <f t="shared" si="5"/>
        <v>0.06322007879717632</v>
      </c>
      <c r="U116" s="135">
        <f t="shared" si="6"/>
        <v>0.003996778363121184</v>
      </c>
      <c r="V116" s="137">
        <f t="shared" si="8"/>
        <v>0.04748499674725562</v>
      </c>
      <c r="W116" s="137">
        <f t="shared" si="9"/>
        <v>0.0022502573644442507</v>
      </c>
      <c r="X116" s="135"/>
      <c r="Y116" s="135"/>
      <c r="Z116" s="135"/>
      <c r="AA116" s="135"/>
      <c r="AB116" s="135"/>
      <c r="AC116" s="136"/>
      <c r="AD116" s="136"/>
    </row>
    <row r="117" spans="18:30" ht="12.75" customHeight="1">
      <c r="R117" s="135"/>
      <c r="S117" s="135">
        <f t="shared" si="7"/>
        <v>0.6614802147455453</v>
      </c>
      <c r="T117" s="135">
        <f t="shared" si="5"/>
        <v>0.06304128828493305</v>
      </c>
      <c r="U117" s="135">
        <f t="shared" si="6"/>
        <v>0.0039742040286240374</v>
      </c>
      <c r="V117" s="137">
        <f t="shared" si="8"/>
        <v>0.04791999360252406</v>
      </c>
      <c r="W117" s="137">
        <f t="shared" si="9"/>
        <v>0.0022680896396885166</v>
      </c>
      <c r="X117" s="135"/>
      <c r="Y117" s="135"/>
      <c r="Z117" s="135"/>
      <c r="AA117" s="135"/>
      <c r="AB117" s="135"/>
      <c r="AC117" s="136"/>
      <c r="AD117" s="136"/>
    </row>
    <row r="118" spans="18:30" ht="12.75" customHeight="1">
      <c r="R118" s="135"/>
      <c r="S118" s="135">
        <f t="shared" si="7"/>
        <v>0.6683706336491447</v>
      </c>
      <c r="T118" s="135">
        <f t="shared" si="5"/>
        <v>0.06286300340393662</v>
      </c>
      <c r="U118" s="135">
        <f t="shared" si="6"/>
        <v>0.003951757196963347</v>
      </c>
      <c r="V118" s="137">
        <f t="shared" si="8"/>
        <v>0.048353760258272704</v>
      </c>
      <c r="W118" s="137">
        <f t="shared" si="9"/>
        <v>0.0022858211958761737</v>
      </c>
      <c r="X118" s="135"/>
      <c r="Y118" s="135"/>
      <c r="Z118" s="135"/>
      <c r="AA118" s="135"/>
      <c r="AB118" s="135"/>
      <c r="AC118" s="136"/>
      <c r="AD118" s="136"/>
    </row>
    <row r="119" spans="18:30" ht="12.75" customHeight="1">
      <c r="R119" s="135"/>
      <c r="S119" s="135">
        <f t="shared" si="7"/>
        <v>0.6752610525527442</v>
      </c>
      <c r="T119" s="135">
        <f t="shared" si="5"/>
        <v>0.06268522272422886</v>
      </c>
      <c r="U119" s="135">
        <f t="shared" si="6"/>
        <v>0.003929437147986178</v>
      </c>
      <c r="V119" s="137">
        <f t="shared" si="8"/>
        <v>0.04878630019358615</v>
      </c>
      <c r="W119" s="137">
        <f t="shared" si="9"/>
        <v>0.002303452601881817</v>
      </c>
      <c r="X119" s="135"/>
      <c r="Y119" s="135"/>
      <c r="Z119" s="135"/>
      <c r="AA119" s="135"/>
      <c r="AB119" s="135"/>
      <c r="AC119" s="136"/>
      <c r="AD119" s="136"/>
    </row>
    <row r="120" spans="18:30" ht="12.75" customHeight="1">
      <c r="R120" s="135"/>
      <c r="S120" s="135">
        <f t="shared" si="7"/>
        <v>0.6821514714563436</v>
      </c>
      <c r="T120" s="135">
        <f t="shared" si="5"/>
        <v>0.06250794481989556</v>
      </c>
      <c r="U120" s="135">
        <f t="shared" si="6"/>
        <v>0.003907243165607108</v>
      </c>
      <c r="V120" s="137">
        <f t="shared" si="8"/>
        <v>0.04921761687770992</v>
      </c>
      <c r="W120" s="137">
        <f t="shared" si="9"/>
        <v>0.002320984423366963</v>
      </c>
      <c r="X120" s="135"/>
      <c r="Y120" s="135"/>
      <c r="Z120" s="135"/>
      <c r="AA120" s="135"/>
      <c r="AB120" s="135"/>
      <c r="AC120" s="136"/>
      <c r="AD120" s="136"/>
    </row>
    <row r="121" spans="18:30" ht="12.75" customHeight="1">
      <c r="R121" s="135"/>
      <c r="S121" s="135">
        <f t="shared" si="7"/>
        <v>0.689041890359943</v>
      </c>
      <c r="T121" s="135">
        <f t="shared" si="5"/>
        <v>0.062331168269055166</v>
      </c>
      <c r="U121" s="135">
        <f t="shared" si="6"/>
        <v>0.00388517453778527</v>
      </c>
      <c r="V121" s="137">
        <f t="shared" si="8"/>
        <v>0.04964771377007826</v>
      </c>
      <c r="W121" s="137">
        <f t="shared" si="9"/>
        <v>0.002338417222798196</v>
      </c>
      <c r="X121" s="135"/>
      <c r="Y121" s="135"/>
      <c r="Z121" s="135"/>
      <c r="AA121" s="135"/>
      <c r="AB121" s="135"/>
      <c r="AC121" s="136"/>
      <c r="AD121" s="136"/>
    </row>
    <row r="122" spans="18:30" ht="12.75" customHeight="1">
      <c r="R122" s="135"/>
      <c r="S122" s="135">
        <f t="shared" si="7"/>
        <v>0.6959323092635424</v>
      </c>
      <c r="T122" s="135">
        <f t="shared" si="5"/>
        <v>0.06215489165384721</v>
      </c>
      <c r="U122" s="135">
        <f t="shared" si="6"/>
        <v>0.0038632305565014856</v>
      </c>
      <c r="V122" s="137">
        <f t="shared" si="8"/>
        <v>0.05007659432034195</v>
      </c>
      <c r="W122" s="137">
        <f t="shared" si="9"/>
        <v>0.002355751559465215</v>
      </c>
      <c r="X122" s="135"/>
      <c r="Y122" s="135"/>
      <c r="Z122" s="135"/>
      <c r="AA122" s="135"/>
      <c r="AB122" s="135"/>
      <c r="AC122" s="136"/>
      <c r="AD122" s="136"/>
    </row>
    <row r="123" spans="18:30" ht="12.75" customHeight="1">
      <c r="R123" s="135"/>
      <c r="S123" s="135">
        <f t="shared" si="7"/>
        <v>0.7028227281671419</v>
      </c>
      <c r="T123" s="135">
        <f t="shared" si="5"/>
        <v>0.0619791135604211</v>
      </c>
      <c r="U123" s="135">
        <f t="shared" si="6"/>
        <v>0.003841410517735575</v>
      </c>
      <c r="V123" s="137">
        <f t="shared" si="8"/>
        <v>0.0505042619683959</v>
      </c>
      <c r="W123" s="137">
        <f t="shared" si="9"/>
        <v>0.002372987989498777</v>
      </c>
      <c r="X123" s="135"/>
      <c r="Y123" s="135"/>
      <c r="Z123" s="135"/>
      <c r="AA123" s="135"/>
      <c r="AB123" s="135"/>
      <c r="AC123" s="136"/>
      <c r="AD123" s="136"/>
    </row>
    <row r="124" spans="18:30" ht="12.75" customHeight="1">
      <c r="R124" s="135"/>
      <c r="S124" s="135">
        <f t="shared" si="7"/>
        <v>0.7097131470707413</v>
      </c>
      <c r="T124" s="135">
        <f t="shared" si="5"/>
        <v>0.06180383257892465</v>
      </c>
      <c r="U124" s="135">
        <f t="shared" si="6"/>
        <v>0.003819713721443748</v>
      </c>
      <c r="V124" s="137">
        <f t="shared" si="8"/>
        <v>0.05093072014440679</v>
      </c>
      <c r="W124" s="137">
        <f t="shared" si="9"/>
        <v>0.0023901270658885387</v>
      </c>
      <c r="X124" s="135"/>
      <c r="Y124" s="135"/>
      <c r="Z124" s="135"/>
      <c r="AA124" s="135"/>
      <c r="AB124" s="135"/>
      <c r="AC124" s="136"/>
      <c r="AD124" s="136"/>
    </row>
    <row r="125" spans="18:30" ht="12.75" customHeight="1">
      <c r="R125" s="135"/>
      <c r="S125" s="135">
        <f t="shared" si="7"/>
        <v>0.7166035659743407</v>
      </c>
      <c r="T125" s="135">
        <f t="shared" si="5"/>
        <v>0.06162904730349286</v>
      </c>
      <c r="U125" s="135">
        <f t="shared" si="6"/>
        <v>0.0037981394715361607</v>
      </c>
      <c r="V125" s="137">
        <f t="shared" si="8"/>
        <v>0.051355972268840554</v>
      </c>
      <c r="W125" s="137">
        <f t="shared" si="9"/>
        <v>0.0024071693385007966</v>
      </c>
      <c r="X125" s="135"/>
      <c r="Y125" s="135"/>
      <c r="Z125" s="135"/>
      <c r="AA125" s="135"/>
      <c r="AB125" s="135"/>
      <c r="AC125" s="136"/>
      <c r="AD125" s="136"/>
    </row>
    <row r="126" spans="18:30" ht="12.75" customHeight="1">
      <c r="R126" s="135"/>
      <c r="S126" s="135">
        <f t="shared" si="7"/>
        <v>0.7234939848779401</v>
      </c>
      <c r="T126" s="135">
        <f t="shared" si="5"/>
        <v>0.06145475633223661</v>
      </c>
      <c r="U126" s="135">
        <f t="shared" si="6"/>
        <v>0.003776687075854576</v>
      </c>
      <c r="V126" s="137">
        <f t="shared" si="8"/>
        <v>0.05178002175248983</v>
      </c>
      <c r="W126" s="137">
        <f t="shared" si="9"/>
        <v>0.0024241153540961306</v>
      </c>
      <c r="X126" s="135"/>
      <c r="Y126" s="135"/>
      <c r="Z126" s="135"/>
      <c r="AA126" s="135"/>
      <c r="AB126" s="135"/>
      <c r="AC126" s="136"/>
      <c r="AD126" s="136"/>
    </row>
    <row r="127" spans="18:30" ht="12.75" customHeight="1">
      <c r="R127" s="135"/>
      <c r="S127" s="135">
        <f t="shared" si="7"/>
        <v>0.7303844037815396</v>
      </c>
      <c r="T127" s="135">
        <f t="shared" si="5"/>
        <v>0.06128095826723141</v>
      </c>
      <c r="U127" s="135">
        <f t="shared" si="6"/>
        <v>0.0037553558461501575</v>
      </c>
      <c r="V127" s="137">
        <f t="shared" si="8"/>
        <v>0.05220287199650131</v>
      </c>
      <c r="W127" s="137">
        <f t="shared" si="9"/>
        <v>0.0024409656563469436</v>
      </c>
      <c r="X127" s="135"/>
      <c r="Y127" s="135"/>
      <c r="Z127" s="135"/>
      <c r="AA127" s="135"/>
      <c r="AB127" s="135"/>
      <c r="AC127" s="136"/>
      <c r="AD127" s="136"/>
    </row>
    <row r="128" spans="18:30" ht="12.75" customHeight="1">
      <c r="R128" s="135"/>
      <c r="S128" s="135">
        <f t="shared" si="7"/>
        <v>0.737274822685139</v>
      </c>
      <c r="T128" s="135">
        <f t="shared" si="5"/>
        <v>0.06110765171450616</v>
      </c>
      <c r="U128" s="135">
        <f t="shared" si="6"/>
        <v>0.003734145098061388</v>
      </c>
      <c r="V128" s="137">
        <f t="shared" si="8"/>
        <v>0.052624526392403025</v>
      </c>
      <c r="W128" s="137">
        <f t="shared" si="9"/>
        <v>0.002457720785854905</v>
      </c>
      <c r="X128" s="135"/>
      <c r="Y128" s="135"/>
      <c r="Z128" s="135"/>
      <c r="AA128" s="135"/>
      <c r="AB128" s="135"/>
      <c r="AC128" s="136"/>
      <c r="AD128" s="136"/>
    </row>
    <row r="129" spans="18:30" ht="12.75" customHeight="1">
      <c r="R129" s="135"/>
      <c r="S129" s="135">
        <f t="shared" si="7"/>
        <v>0.7441652415887384</v>
      </c>
      <c r="T129" s="135">
        <f t="shared" si="5"/>
        <v>0.06093483528403204</v>
      </c>
      <c r="U129" s="135">
        <f t="shared" si="6"/>
        <v>0.003713054151092116</v>
      </c>
      <c r="V129" s="137">
        <f t="shared" si="8"/>
        <v>0.05304498832213153</v>
      </c>
      <c r="W129" s="137">
        <f t="shared" si="9"/>
        <v>0.0024743812801682943</v>
      </c>
      <c r="X129" s="135"/>
      <c r="Y129" s="135"/>
      <c r="Z129" s="135"/>
      <c r="AA129" s="135"/>
      <c r="AB129" s="135"/>
      <c r="AC129" s="136"/>
      <c r="AD129" s="136"/>
    </row>
    <row r="130" spans="18:30" ht="12.75" customHeight="1">
      <c r="R130" s="135"/>
      <c r="S130" s="135">
        <f t="shared" si="7"/>
        <v>0.7510556604923379</v>
      </c>
      <c r="T130" s="135">
        <f t="shared" si="5"/>
        <v>0.06076250758971132</v>
      </c>
      <c r="U130" s="135">
        <f t="shared" si="6"/>
        <v>0.003692082328589726</v>
      </c>
      <c r="V130" s="137">
        <f t="shared" si="8"/>
        <v>0.053464261158059065</v>
      </c>
      <c r="W130" s="137">
        <f t="shared" si="9"/>
        <v>0.0024909476737992467</v>
      </c>
      <c r="X130" s="135"/>
      <c r="Y130" s="135"/>
      <c r="Z130" s="135"/>
      <c r="AA130" s="135"/>
      <c r="AB130" s="135"/>
      <c r="AC130" s="136"/>
      <c r="AD130" s="136"/>
    </row>
    <row r="131" spans="18:30" ht="12.75" customHeight="1">
      <c r="R131" s="135"/>
      <c r="S131" s="135">
        <f t="shared" si="7"/>
        <v>0.7579460793959373</v>
      </c>
      <c r="T131" s="135">
        <f t="shared" si="5"/>
        <v>0.06059066724936623</v>
      </c>
      <c r="U131" s="135">
        <f t="shared" si="6"/>
        <v>0.0036712289577234213</v>
      </c>
      <c r="V131" s="137">
        <f t="shared" si="8"/>
        <v>0.05388234826302056</v>
      </c>
      <c r="W131" s="137">
        <f t="shared" si="9"/>
        <v>0.0025074204982409023</v>
      </c>
      <c r="X131" s="135"/>
      <c r="Y131" s="135"/>
      <c r="Z131" s="135"/>
      <c r="AA131" s="135"/>
      <c r="AB131" s="135"/>
      <c r="AC131" s="136"/>
      <c r="AD131" s="136"/>
    </row>
    <row r="132" spans="18:30" ht="12.75" customHeight="1">
      <c r="R132" s="135"/>
      <c r="S132" s="135">
        <f t="shared" si="7"/>
        <v>0.7648364982995367</v>
      </c>
      <c r="T132" s="135">
        <f t="shared" si="5"/>
        <v>0.060419312884727884</v>
      </c>
      <c r="U132" s="135">
        <f t="shared" si="6"/>
        <v>0.003650493369462645</v>
      </c>
      <c r="V132" s="137">
        <f t="shared" si="8"/>
        <v>0.054299252990340635</v>
      </c>
      <c r="W132" s="137">
        <f t="shared" si="9"/>
        <v>0.002523800281984457</v>
      </c>
      <c r="X132" s="135"/>
      <c r="Y132" s="135"/>
      <c r="Z132" s="135"/>
      <c r="AA132" s="135"/>
      <c r="AB132" s="135"/>
      <c r="AC132" s="136"/>
      <c r="AD132" s="136"/>
    </row>
    <row r="133" spans="18:30" ht="12.75" customHeight="1">
      <c r="R133" s="135"/>
      <c r="S133" s="135">
        <f t="shared" si="7"/>
        <v>0.7717269172031361</v>
      </c>
      <c r="T133" s="135">
        <f t="shared" si="5"/>
        <v>0.06024844312142526</v>
      </c>
      <c r="U133" s="135">
        <f t="shared" si="6"/>
        <v>0.0036298748985556144</v>
      </c>
      <c r="V133" s="137">
        <f t="shared" si="8"/>
        <v>0.05471497868386049</v>
      </c>
      <c r="W133" s="137">
        <f t="shared" si="9"/>
        <v>0.002540087550536119</v>
      </c>
      <c r="X133" s="135"/>
      <c r="Y133" s="135"/>
      <c r="Z133" s="135"/>
      <c r="AA133" s="135"/>
      <c r="AB133" s="135"/>
      <c r="AC133" s="136"/>
      <c r="AD133" s="136"/>
    </row>
    <row r="134" spans="18:30" ht="12.75" customHeight="1">
      <c r="R134" s="135"/>
      <c r="S134" s="135">
        <f t="shared" si="7"/>
        <v>0.7786173361067356</v>
      </c>
      <c r="T134" s="135">
        <f t="shared" si="5"/>
        <v>0.060078056588974096</v>
      </c>
      <c r="U134" s="135">
        <f t="shared" si="6"/>
        <v>0.003609372883507974</v>
      </c>
      <c r="V134" s="137">
        <f t="shared" si="8"/>
        <v>0.05512952867796474</v>
      </c>
      <c r="W134" s="137">
        <f t="shared" si="9"/>
        <v>0.002556282826433967</v>
      </c>
      <c r="X134" s="135"/>
      <c r="Y134" s="135"/>
      <c r="Z134" s="135"/>
      <c r="AA134" s="135"/>
      <c r="AB134" s="135"/>
      <c r="AC134" s="136"/>
      <c r="AD134" s="136"/>
    </row>
    <row r="135" spans="18:30" ht="12.75" customHeight="1">
      <c r="R135" s="135"/>
      <c r="S135" s="135">
        <f t="shared" si="7"/>
        <v>0.785507755010335</v>
      </c>
      <c r="T135" s="135">
        <f t="shared" si="5"/>
        <v>0.05990815192076602</v>
      </c>
      <c r="U135" s="135">
        <f t="shared" si="6"/>
        <v>0.0035889866665615813</v>
      </c>
      <c r="V135" s="137">
        <f t="shared" si="8"/>
        <v>0.05554290629760811</v>
      </c>
      <c r="W135" s="137">
        <f t="shared" si="9"/>
        <v>0.0025723866292647153</v>
      </c>
      <c r="X135" s="135"/>
      <c r="Y135" s="135"/>
      <c r="Z135" s="135"/>
      <c r="AA135" s="135"/>
      <c r="AB135" s="135"/>
      <c r="AC135" s="136"/>
      <c r="AD135" s="136"/>
    </row>
    <row r="136" spans="18:30" ht="12.75" customHeight="1">
      <c r="R136" s="135"/>
      <c r="S136" s="135">
        <f t="shared" si="7"/>
        <v>0.7923981739139344</v>
      </c>
      <c r="T136" s="135">
        <f t="shared" si="5"/>
        <v>0.05973872775405745</v>
      </c>
      <c r="U136" s="135">
        <f t="shared" si="6"/>
        <v>0.0035687155936733935</v>
      </c>
      <c r="V136" s="137">
        <f t="shared" si="8"/>
        <v>0.055955114858342155</v>
      </c>
      <c r="W136" s="137">
        <f t="shared" si="9"/>
        <v>0.002588399475680384</v>
      </c>
      <c r="X136" s="135"/>
      <c r="Y136" s="135"/>
      <c r="Z136" s="135"/>
      <c r="AA136" s="135"/>
      <c r="AB136" s="135"/>
      <c r="AC136" s="136"/>
      <c r="AD136" s="136"/>
    </row>
    <row r="137" spans="18:30" ht="12.75" customHeight="1">
      <c r="R137" s="135"/>
      <c r="S137" s="135">
        <f t="shared" si="7"/>
        <v>0.7992885928175338</v>
      </c>
      <c r="T137" s="135">
        <f t="shared" si="5"/>
        <v>0.05956978272995877</v>
      </c>
      <c r="U137" s="135">
        <f t="shared" si="6"/>
        <v>0.003548559014494494</v>
      </c>
      <c r="V137" s="137">
        <f t="shared" si="8"/>
        <v>0.056366157666341836</v>
      </c>
      <c r="W137" s="137">
        <f t="shared" si="9"/>
        <v>0.0026043218794148735</v>
      </c>
      <c r="X137" s="135"/>
      <c r="Y137" s="135"/>
      <c r="Z137" s="135"/>
      <c r="AA137" s="135"/>
      <c r="AB137" s="135"/>
      <c r="AC137" s="136"/>
      <c r="AD137" s="136"/>
    </row>
    <row r="138" spans="18:30" ht="12.75" customHeight="1">
      <c r="R138" s="135"/>
      <c r="S138" s="135">
        <f t="shared" si="7"/>
        <v>0.8061790117211333</v>
      </c>
      <c r="T138" s="135">
        <f t="shared" si="5"/>
        <v>0.059401315493423375</v>
      </c>
      <c r="U138" s="135">
        <f t="shared" si="6"/>
        <v>0.0035285162823492197</v>
      </c>
      <c r="V138" s="137">
        <f t="shared" si="8"/>
        <v>0.05677603801843203</v>
      </c>
      <c r="W138" s="137">
        <f t="shared" si="9"/>
        <v>0.002620154351300448</v>
      </c>
      <c r="X138" s="135"/>
      <c r="Y138" s="135"/>
      <c r="Z138" s="135"/>
      <c r="AA138" s="135"/>
      <c r="AB138" s="135"/>
      <c r="AC138" s="136"/>
      <c r="AD138" s="136"/>
    </row>
    <row r="139" spans="18:30" ht="12.75" customHeight="1">
      <c r="R139" s="135"/>
      <c r="S139" s="135">
        <f t="shared" si="7"/>
        <v>0.8130694306247327</v>
      </c>
      <c r="T139" s="135">
        <f t="shared" si="5"/>
        <v>0.05923332469323684</v>
      </c>
      <c r="U139" s="135">
        <f t="shared" si="6"/>
        <v>0.003508586754214421</v>
      </c>
      <c r="V139" s="137">
        <f t="shared" si="8"/>
        <v>0.057184759202113966</v>
      </c>
      <c r="W139" s="137">
        <f t="shared" si="9"/>
        <v>0.0026358973992841217</v>
      </c>
      <c r="X139" s="135"/>
      <c r="Y139" s="135"/>
      <c r="Z139" s="135"/>
      <c r="AA139" s="135"/>
      <c r="AB139" s="135"/>
      <c r="AC139" s="136"/>
      <c r="AD139" s="136"/>
    </row>
    <row r="140" spans="18:30" ht="12.75" customHeight="1">
      <c r="R140" s="135"/>
      <c r="S140" s="135">
        <f t="shared" si="7"/>
        <v>0.8199598495283321</v>
      </c>
      <c r="T140" s="135">
        <f t="shared" si="5"/>
        <v>0.05906580898200604</v>
      </c>
      <c r="U140" s="135">
        <f t="shared" si="6"/>
        <v>0.003488769790698826</v>
      </c>
      <c r="V140" s="137">
        <f t="shared" si="8"/>
        <v>0.05759232449559163</v>
      </c>
      <c r="W140" s="137">
        <f t="shared" si="9"/>
        <v>0.002651551528443958</v>
      </c>
      <c r="X140" s="135"/>
      <c r="Y140" s="135"/>
      <c r="Z140" s="135"/>
      <c r="AA140" s="135"/>
      <c r="AB140" s="135"/>
      <c r="AC140" s="136"/>
      <c r="AD140" s="136"/>
    </row>
    <row r="141" spans="18:30" ht="12.75" customHeight="1">
      <c r="R141" s="135"/>
      <c r="S141" s="135">
        <f t="shared" si="7"/>
        <v>0.8268502684319315</v>
      </c>
      <c r="T141" s="135">
        <f t="shared" si="5"/>
        <v>0.058898767016148386</v>
      </c>
      <c r="U141" s="135">
        <f t="shared" si="6"/>
        <v>0.003469064756022529</v>
      </c>
      <c r="V141" s="137">
        <f t="shared" si="8"/>
        <v>0.05799873716779802</v>
      </c>
      <c r="W141" s="137">
        <f t="shared" si="9"/>
        <v>0.002667117241005272</v>
      </c>
      <c r="X141" s="135"/>
      <c r="Y141" s="135"/>
      <c r="Z141" s="135"/>
      <c r="AA141" s="135"/>
      <c r="AB141" s="135"/>
      <c r="AC141" s="136"/>
      <c r="AD141" s="136"/>
    </row>
    <row r="142" spans="18:30" ht="12.75" customHeight="1">
      <c r="R142" s="135"/>
      <c r="S142" s="135">
        <f t="shared" si="7"/>
        <v>0.833740687335531</v>
      </c>
      <c r="T142" s="135">
        <f t="shared" si="5"/>
        <v>0.05873219745588101</v>
      </c>
      <c r="U142" s="135">
        <f t="shared" si="6"/>
        <v>0.0034494710179965964</v>
      </c>
      <c r="V142" s="137">
        <f t="shared" si="8"/>
        <v>0.05840400047842137</v>
      </c>
      <c r="W142" s="137">
        <f t="shared" si="9"/>
        <v>0.0026825950363567426</v>
      </c>
      <c r="X142" s="135"/>
      <c r="Y142" s="135"/>
      <c r="Z142" s="135"/>
      <c r="AA142" s="135"/>
      <c r="AB142" s="135"/>
      <c r="AC142" s="136"/>
      <c r="AD142" s="136"/>
    </row>
    <row r="143" spans="18:30" ht="12.75" customHeight="1">
      <c r="R143" s="135"/>
      <c r="S143" s="135">
        <f t="shared" si="7"/>
        <v>0.8406311062391304</v>
      </c>
      <c r="T143" s="135">
        <f t="shared" si="5"/>
        <v>0.058566098965210055</v>
      </c>
      <c r="U143" s="135">
        <f t="shared" si="6"/>
        <v>0.003429987948002778</v>
      </c>
      <c r="V143" s="137">
        <f t="shared" si="8"/>
        <v>0.058808117677931315</v>
      </c>
      <c r="W143" s="137">
        <f t="shared" si="9"/>
        <v>0.002697985411066437</v>
      </c>
      <c r="X143" s="135"/>
      <c r="Y143" s="135"/>
      <c r="Z143" s="135"/>
      <c r="AA143" s="135"/>
      <c r="AB143" s="135"/>
      <c r="AC143" s="136"/>
      <c r="AD143" s="136"/>
    </row>
    <row r="144" spans="18:30" ht="12.75" customHeight="1">
      <c r="R144" s="135"/>
      <c r="S144" s="135">
        <f t="shared" si="7"/>
        <v>0.8475215251427298</v>
      </c>
      <c r="T144" s="135">
        <f t="shared" si="5"/>
        <v>0.058400470211919915</v>
      </c>
      <c r="U144" s="135">
        <f t="shared" si="6"/>
        <v>0.0034106149209733455</v>
      </c>
      <c r="V144" s="137">
        <f t="shared" si="8"/>
        <v>0.05921109200760495</v>
      </c>
      <c r="W144" s="137">
        <f t="shared" si="9"/>
        <v>0.002713288858897739</v>
      </c>
      <c r="X144" s="135"/>
      <c r="Y144" s="135"/>
      <c r="Z144" s="135"/>
      <c r="AA144" s="135"/>
      <c r="AB144" s="135"/>
      <c r="AC144" s="136"/>
      <c r="AD144" s="136"/>
    </row>
    <row r="145" spans="18:30" ht="12.75" customHeight="1">
      <c r="R145" s="135"/>
      <c r="S145" s="135">
        <f t="shared" si="7"/>
        <v>0.8544119440463293</v>
      </c>
      <c r="T145" s="135">
        <f t="shared" si="5"/>
        <v>0.05823530986756262</v>
      </c>
      <c r="U145" s="135">
        <f t="shared" si="6"/>
        <v>0.003391351315371036</v>
      </c>
      <c r="V145" s="137">
        <f t="shared" si="8"/>
        <v>0.059612926699552815</v>
      </c>
      <c r="W145" s="137">
        <f t="shared" si="9"/>
        <v>0.002728505870825191</v>
      </c>
      <c r="X145" s="135"/>
      <c r="Y145" s="135"/>
      <c r="Z145" s="135"/>
      <c r="AA145" s="135"/>
      <c r="AB145" s="135"/>
      <c r="AC145" s="136"/>
      <c r="AD145" s="136"/>
    </row>
    <row r="146" spans="18:30" ht="12.75" customHeight="1">
      <c r="R146" s="135"/>
      <c r="S146" s="135">
        <f t="shared" si="7"/>
        <v>0.8613023629499287</v>
      </c>
      <c r="T146" s="135">
        <f t="shared" si="5"/>
        <v>0.05807061660744709</v>
      </c>
      <c r="U146" s="135">
        <f t="shared" si="6"/>
        <v>0.00337219651316911</v>
      </c>
      <c r="V146" s="137">
        <f t="shared" si="8"/>
        <v>0.06001362497674484</v>
      </c>
      <c r="W146" s="137">
        <f t="shared" si="9"/>
        <v>0.0027436369350502467</v>
      </c>
      <c r="X146" s="135"/>
      <c r="Y146" s="135"/>
      <c r="Z146" s="135"/>
      <c r="AA146" s="135"/>
      <c r="AB146" s="135"/>
      <c r="AC146" s="136"/>
      <c r="AD146" s="136"/>
    </row>
    <row r="147" spans="18:30" ht="12.75" customHeight="1">
      <c r="R147" s="135"/>
      <c r="S147" s="135">
        <f t="shared" si="7"/>
        <v>0.8681927818535281</v>
      </c>
      <c r="T147" s="135">
        <f t="shared" si="5"/>
        <v>0.0579063891106286</v>
      </c>
      <c r="U147" s="135">
        <f t="shared" si="6"/>
        <v>0.0033531498998315263</v>
      </c>
      <c r="V147" s="137">
        <f t="shared" si="8"/>
        <v>0.060413190053036185</v>
      </c>
      <c r="W147" s="137">
        <f t="shared" si="9"/>
        <v>0.0027586825370169332</v>
      </c>
      <c r="X147" s="135"/>
      <c r="Y147" s="135"/>
      <c r="Z147" s="135"/>
      <c r="AA147" s="135"/>
      <c r="AB147" s="135"/>
      <c r="AC147" s="136"/>
      <c r="AD147" s="136"/>
    </row>
    <row r="148" spans="18:30" ht="12.75" customHeight="1">
      <c r="R148" s="135"/>
      <c r="S148" s="135">
        <f t="shared" si="7"/>
        <v>0.8750832007571275</v>
      </c>
      <c r="T148" s="135">
        <f t="shared" si="5"/>
        <v>0.057742626059898106</v>
      </c>
      <c r="U148" s="135">
        <f t="shared" si="6"/>
        <v>0.003334210864293224</v>
      </c>
      <c r="V148" s="137">
        <f t="shared" si="8"/>
        <v>0.06081162513319301</v>
      </c>
      <c r="W148" s="137">
        <f t="shared" si="9"/>
        <v>0.002773643159427425</v>
      </c>
      <c r="X148" s="135"/>
      <c r="Y148" s="135"/>
      <c r="Z148" s="135"/>
      <c r="AA148" s="135"/>
      <c r="AB148" s="135"/>
      <c r="AC148" s="136"/>
      <c r="AD148" s="136"/>
    </row>
    <row r="149" spans="18:30" ht="12.75" customHeight="1">
      <c r="R149" s="135"/>
      <c r="S149" s="135">
        <f t="shared" si="7"/>
        <v>0.881973619660727</v>
      </c>
      <c r="T149" s="135">
        <f t="shared" si="5"/>
        <v>0.05757932614177175</v>
      </c>
      <c r="U149" s="135">
        <f t="shared" si="6"/>
        <v>0.003315378798940519</v>
      </c>
      <c r="V149" s="137">
        <f t="shared" si="8"/>
        <v>0.0612089334129182</v>
      </c>
      <c r="W149" s="137">
        <f t="shared" si="9"/>
        <v>0.0027885192822575304</v>
      </c>
      <c r="X149" s="135"/>
      <c r="Y149" s="135"/>
      <c r="Z149" s="135"/>
      <c r="AA149" s="135"/>
      <c r="AB149" s="135"/>
      <c r="AC149" s="136"/>
      <c r="AD149" s="136"/>
    </row>
    <row r="150" spans="18:30" ht="12.75" customHeight="1">
      <c r="R150" s="135"/>
      <c r="S150" s="135">
        <f t="shared" si="7"/>
        <v>0.8888640385643264</v>
      </c>
      <c r="T150" s="135">
        <f aca="true" t="shared" si="10" ref="T150:T213">IF($S150&lt;=Tau*$Y$16,Pm*EXP(-$S150/Tau),-Pm/Tau/$Y$16/EXP(1)/($J$6-1)*$S150+Pm/EXP(1)/$Y$16*(1+1/($J$6-1)))</f>
        <v>0.05741648804648026</v>
      </c>
      <c r="U150" s="135">
        <f aca="true" t="shared" si="11" ref="U150:U213">T150*T150</f>
        <v>0.0032966530995916106</v>
      </c>
      <c r="V150" s="137">
        <f t="shared" si="8"/>
        <v>0.06160511807887697</v>
      </c>
      <c r="W150" s="137">
        <f t="shared" si="9"/>
        <v>0.0028033113827720915</v>
      </c>
      <c r="X150" s="135"/>
      <c r="Y150" s="135"/>
      <c r="Z150" s="135"/>
      <c r="AA150" s="135"/>
      <c r="AB150" s="135"/>
      <c r="AC150" s="136"/>
      <c r="AD150" s="136"/>
    </row>
    <row r="151" spans="18:30" ht="12.75" customHeight="1">
      <c r="R151" s="135"/>
      <c r="S151" s="135">
        <f aca="true" t="shared" si="12" ref="S151:S214">S150+$U$18</f>
        <v>0.8957544574679258</v>
      </c>
      <c r="T151" s="135">
        <f t="shared" si="10"/>
        <v>0.0572541104679585</v>
      </c>
      <c r="U151" s="135">
        <f t="shared" si="11"/>
        <v>0.0032780331654771954</v>
      </c>
      <c r="V151" s="137">
        <f aca="true" t="shared" si="13" ref="V151:V214">V150+$U$18*(T150+T151)/2</f>
        <v>0.062000182308722444</v>
      </c>
      <c r="W151" s="137">
        <f aca="true" t="shared" si="14" ref="W151:W214">W150+$U$18*(U150+U151)/2/1.54</f>
        <v>0.0028180199355402947</v>
      </c>
      <c r="X151" s="135"/>
      <c r="Y151" s="135"/>
      <c r="Z151" s="135"/>
      <c r="AA151" s="135"/>
      <c r="AB151" s="135"/>
      <c r="AC151" s="136"/>
      <c r="AD151" s="136"/>
    </row>
    <row r="152" spans="18:30" ht="12.75" customHeight="1">
      <c r="R152" s="135"/>
      <c r="S152" s="135">
        <f t="shared" si="12"/>
        <v>0.9026448763715252</v>
      </c>
      <c r="T152" s="135">
        <f t="shared" si="10"/>
        <v>0.05709219210383497</v>
      </c>
      <c r="U152" s="135">
        <f t="shared" si="11"/>
        <v>0.003259518399221196</v>
      </c>
      <c r="V152" s="137">
        <f t="shared" si="13"/>
        <v>0.06239412927112114</v>
      </c>
      <c r="W152" s="137">
        <f t="shared" si="14"/>
        <v>0.0028326454124508967</v>
      </c>
      <c r="X152" s="135"/>
      <c r="Y152" s="135"/>
      <c r="Z152" s="135"/>
      <c r="AA152" s="135"/>
      <c r="AB152" s="135"/>
      <c r="AC152" s="136"/>
      <c r="AD152" s="136"/>
    </row>
    <row r="153" spans="18:30" ht="12.75" customHeight="1">
      <c r="R153" s="135"/>
      <c r="S153" s="135">
        <f t="shared" si="12"/>
        <v>0.9095352952751247</v>
      </c>
      <c r="T153" s="135">
        <f t="shared" si="10"/>
        <v>0.056930731655421354</v>
      </c>
      <c r="U153" s="135">
        <f t="shared" si="11"/>
        <v>0.003241108206821595</v>
      </c>
      <c r="V153" s="137">
        <f t="shared" si="13"/>
        <v>0.06278696212577836</v>
      </c>
      <c r="W153" s="137">
        <f t="shared" si="14"/>
        <v>0.0028471882827273637</v>
      </c>
      <c r="X153" s="135"/>
      <c r="Y153" s="135"/>
      <c r="Z153" s="135"/>
      <c r="AA153" s="135"/>
      <c r="AB153" s="135"/>
      <c r="AC153" s="136"/>
      <c r="AD153" s="136"/>
    </row>
    <row r="154" spans="18:30" ht="12.75" customHeight="1">
      <c r="R154" s="135"/>
      <c r="S154" s="135">
        <f t="shared" si="12"/>
        <v>0.9164257141787241</v>
      </c>
      <c r="T154" s="135">
        <f t="shared" si="10"/>
        <v>0.056769727827702114</v>
      </c>
      <c r="U154" s="135">
        <f t="shared" si="11"/>
        <v>0.003222801997631376</v>
      </c>
      <c r="V154" s="137">
        <f t="shared" si="13"/>
        <v>0.06317868402346359</v>
      </c>
      <c r="W154" s="137">
        <f t="shared" si="14"/>
        <v>0.002861649012942926</v>
      </c>
      <c r="X154" s="135"/>
      <c r="Y154" s="135"/>
      <c r="Z154" s="135"/>
      <c r="AA154" s="135"/>
      <c r="AB154" s="135"/>
      <c r="AC154" s="136"/>
      <c r="AD154" s="136"/>
    </row>
    <row r="155" spans="18:30" ht="12.75" customHeight="1">
      <c r="R155" s="135"/>
      <c r="S155" s="135">
        <f t="shared" si="12"/>
        <v>0.9233161330823235</v>
      </c>
      <c r="T155" s="135">
        <f t="shared" si="10"/>
        <v>0.056609179329324105</v>
      </c>
      <c r="U155" s="135">
        <f t="shared" si="11"/>
        <v>0.0032045991843395755</v>
      </c>
      <c r="V155" s="137">
        <f t="shared" si="13"/>
        <v>0.0635692981060357</v>
      </c>
      <c r="W155" s="137">
        <f t="shared" si="14"/>
        <v>0.0028760280670355465</v>
      </c>
      <c r="X155" s="135"/>
      <c r="Y155" s="135"/>
      <c r="Z155" s="135"/>
      <c r="AA155" s="135"/>
      <c r="AB155" s="135"/>
      <c r="AC155" s="136"/>
      <c r="AD155" s="136"/>
    </row>
    <row r="156" spans="18:30" ht="12.75" customHeight="1">
      <c r="R156" s="135"/>
      <c r="S156" s="135">
        <f t="shared" si="12"/>
        <v>0.930206551985923</v>
      </c>
      <c r="T156" s="135">
        <f t="shared" si="10"/>
        <v>0.0564490848725862</v>
      </c>
      <c r="U156" s="135">
        <f t="shared" si="11"/>
        <v>0.0031864991829524403</v>
      </c>
      <c r="V156" s="137">
        <f t="shared" si="13"/>
        <v>0.0639588075064682</v>
      </c>
      <c r="W156" s="137">
        <f t="shared" si="14"/>
        <v>0.0028903259063228037</v>
      </c>
      <c r="X156" s="135"/>
      <c r="Y156" s="135"/>
      <c r="Z156" s="135"/>
      <c r="AA156" s="135"/>
      <c r="AB156" s="135"/>
      <c r="AC156" s="136"/>
      <c r="AD156" s="136"/>
    </row>
    <row r="157" spans="18:30" ht="12.75" customHeight="1">
      <c r="R157" s="135"/>
      <c r="S157" s="135">
        <f t="shared" si="12"/>
        <v>0.9370969708895224</v>
      </c>
      <c r="T157" s="135">
        <f t="shared" si="10"/>
        <v>0.056289443173428995</v>
      </c>
      <c r="U157" s="135">
        <f t="shared" si="11"/>
        <v>0.0031685014127746922</v>
      </c>
      <c r="V157" s="137">
        <f t="shared" si="13"/>
        <v>0.06434721534887432</v>
      </c>
      <c r="W157" s="137">
        <f t="shared" si="14"/>
        <v>0.0029045429895166947</v>
      </c>
      <c r="X157" s="135"/>
      <c r="Y157" s="135"/>
      <c r="Z157" s="135"/>
      <c r="AA157" s="135"/>
      <c r="AB157" s="135"/>
      <c r="AC157" s="136"/>
      <c r="AD157" s="136"/>
    </row>
    <row r="158" spans="18:30" ht="12.75" customHeight="1">
      <c r="R158" s="135"/>
      <c r="S158" s="135">
        <f t="shared" si="12"/>
        <v>0.9439873897931218</v>
      </c>
      <c r="T158" s="135">
        <f t="shared" si="10"/>
        <v>0.05613025295142447</v>
      </c>
      <c r="U158" s="135">
        <f t="shared" si="11"/>
        <v>0.0031506052963908957</v>
      </c>
      <c r="V158" s="137">
        <f t="shared" si="13"/>
        <v>0.06473452474853211</v>
      </c>
      <c r="W158" s="137">
        <f t="shared" si="14"/>
        <v>0.0029186797727383494</v>
      </c>
      <c r="X158" s="135"/>
      <c r="Y158" s="135"/>
      <c r="Z158" s="135"/>
      <c r="AA158" s="135"/>
      <c r="AB158" s="135"/>
      <c r="AC158" s="136"/>
      <c r="AD158" s="136"/>
    </row>
    <row r="159" spans="18:30" ht="12.75" customHeight="1">
      <c r="R159" s="135"/>
      <c r="S159" s="135">
        <f t="shared" si="12"/>
        <v>0.9508778086967212</v>
      </c>
      <c r="T159" s="135">
        <f t="shared" si="10"/>
        <v>0.05597151292976575</v>
      </c>
      <c r="U159" s="135">
        <f t="shared" si="11"/>
        <v>0.003132810259646935</v>
      </c>
      <c r="V159" s="137">
        <f t="shared" si="13"/>
        <v>0.06512073881190943</v>
      </c>
      <c r="W159" s="137">
        <f t="shared" si="14"/>
        <v>0.0029327367095326657</v>
      </c>
      <c r="X159" s="135"/>
      <c r="Y159" s="135"/>
      <c r="Z159" s="135"/>
      <c r="AA159" s="135"/>
      <c r="AB159" s="135"/>
      <c r="AC159" s="136"/>
      <c r="AD159" s="136"/>
    </row>
    <row r="160" spans="18:30" ht="12.75" customHeight="1">
      <c r="R160" s="135"/>
      <c r="S160" s="135">
        <f t="shared" si="12"/>
        <v>0.9577682276003207</v>
      </c>
      <c r="T160" s="135">
        <f t="shared" si="10"/>
        <v>0.05581322183525685</v>
      </c>
      <c r="U160" s="135">
        <f t="shared" si="11"/>
        <v>0.0031151157316315924</v>
      </c>
      <c r="V160" s="137">
        <f t="shared" si="13"/>
        <v>0.06550586063668881</v>
      </c>
      <c r="W160" s="137">
        <f t="shared" si="14"/>
        <v>0.002946714250882859</v>
      </c>
      <c r="X160" s="135"/>
      <c r="Y160" s="135"/>
      <c r="Z160" s="135"/>
      <c r="AA160" s="135"/>
      <c r="AB160" s="135"/>
      <c r="AC160" s="136"/>
      <c r="AD160" s="136"/>
    </row>
    <row r="161" spans="18:30" ht="12.75" customHeight="1">
      <c r="R161" s="135"/>
      <c r="S161" s="135">
        <f t="shared" si="12"/>
        <v>0.9646586465039201</v>
      </c>
      <c r="T161" s="135">
        <f t="shared" si="10"/>
        <v>0.055655378398302466</v>
      </c>
      <c r="U161" s="135">
        <f t="shared" si="11"/>
        <v>0.0030975211446582327</v>
      </c>
      <c r="V161" s="137">
        <f t="shared" si="13"/>
        <v>0.06588989331179236</v>
      </c>
      <c r="W161" s="137">
        <f t="shared" si="14"/>
        <v>0.0029606128452249326</v>
      </c>
      <c r="X161" s="135"/>
      <c r="Y161" s="135"/>
      <c r="Z161" s="135"/>
      <c r="AA161" s="135"/>
      <c r="AB161" s="135"/>
      <c r="AC161" s="136"/>
      <c r="AD161" s="136"/>
    </row>
    <row r="162" spans="18:30" ht="12.75" customHeight="1">
      <c r="R162" s="135"/>
      <c r="S162" s="135">
        <f t="shared" si="12"/>
        <v>0.9715490654075195</v>
      </c>
      <c r="T162" s="135">
        <f t="shared" si="10"/>
        <v>0.0554979813528978</v>
      </c>
      <c r="U162" s="135">
        <f t="shared" si="11"/>
        <v>0.003080025934246592</v>
      </c>
      <c r="V162" s="137">
        <f t="shared" si="13"/>
        <v>0.06627283991740648</v>
      </c>
      <c r="W162" s="137">
        <f t="shared" si="14"/>
        <v>0.0029744329384620628</v>
      </c>
      <c r="X162" s="135"/>
      <c r="Y162" s="135"/>
      <c r="Z162" s="135"/>
      <c r="AA162" s="135"/>
      <c r="AB162" s="135"/>
      <c r="AC162" s="136"/>
      <c r="AD162" s="136"/>
    </row>
    <row r="163" spans="18:30" ht="12.75" customHeight="1">
      <c r="R163" s="135"/>
      <c r="S163" s="135">
        <f t="shared" si="12"/>
        <v>0.9784394843111189</v>
      </c>
      <c r="T163" s="135">
        <f t="shared" si="10"/>
        <v>0.05534102943661838</v>
      </c>
      <c r="U163" s="135">
        <f t="shared" si="11"/>
        <v>0.0030626295391046623</v>
      </c>
      <c r="V163" s="137">
        <f t="shared" si="13"/>
        <v>0.06665470352500666</v>
      </c>
      <c r="W163" s="137">
        <f t="shared" si="14"/>
        <v>0.0029881749739789063</v>
      </c>
      <c r="X163" s="135"/>
      <c r="Y163" s="135"/>
      <c r="Z163" s="135"/>
      <c r="AA163" s="135"/>
      <c r="AB163" s="135"/>
      <c r="AC163" s="136"/>
      <c r="AD163" s="136"/>
    </row>
    <row r="164" spans="18:30" ht="12.75" customHeight="1">
      <c r="R164" s="135"/>
      <c r="S164" s="135">
        <f t="shared" si="12"/>
        <v>0.9853299032147184</v>
      </c>
      <c r="T164" s="135">
        <f t="shared" si="10"/>
        <v>0.05518452139060998</v>
      </c>
      <c r="U164" s="135">
        <f t="shared" si="11"/>
        <v>0.0030453314011106907</v>
      </c>
      <c r="V164" s="137">
        <f t="shared" si="13"/>
        <v>0.06703548719738199</v>
      </c>
      <c r="W164" s="137">
        <f t="shared" si="14"/>
        <v>0.003001839392655824</v>
      </c>
      <c r="X164" s="135"/>
      <c r="Y164" s="135"/>
      <c r="Z164" s="135"/>
      <c r="AA164" s="135"/>
      <c r="AB164" s="135"/>
      <c r="AC164" s="136"/>
      <c r="AD164" s="136"/>
    </row>
    <row r="165" spans="18:30" ht="12.75" customHeight="1">
      <c r="R165" s="135"/>
      <c r="S165" s="135">
        <f t="shared" si="12"/>
        <v>0.9922203221183178</v>
      </c>
      <c r="T165" s="135">
        <f t="shared" si="10"/>
        <v>0.055028455959578476</v>
      </c>
      <c r="U165" s="135">
        <f t="shared" si="11"/>
        <v>0.0030281309652952677</v>
      </c>
      <c r="V165" s="137">
        <f t="shared" si="13"/>
        <v>0.06741519398865985</v>
      </c>
      <c r="W165" s="137">
        <f t="shared" si="14"/>
        <v>0.0030154266328830267</v>
      </c>
      <c r="X165" s="135"/>
      <c r="Y165" s="135"/>
      <c r="Z165" s="135"/>
      <c r="AA165" s="135"/>
      <c r="AB165" s="135"/>
      <c r="AC165" s="136"/>
      <c r="AD165" s="136"/>
    </row>
    <row r="166" spans="18:30" ht="12.75" customHeight="1">
      <c r="R166" s="135"/>
      <c r="S166" s="135">
        <f t="shared" si="12"/>
        <v>0.9991107410219172</v>
      </c>
      <c r="T166" s="135">
        <f t="shared" si="10"/>
        <v>0.0548728318917798</v>
      </c>
      <c r="U166" s="135">
        <f t="shared" si="11"/>
        <v>0.0030110276798235264</v>
      </c>
      <c r="V166" s="137">
        <f t="shared" si="13"/>
        <v>0.06779382694433031</v>
      </c>
      <c r="W166" s="137">
        <f t="shared" si="14"/>
        <v>0.0030289371305746377</v>
      </c>
      <c r="X166" s="135"/>
      <c r="Y166" s="135"/>
      <c r="Z166" s="135"/>
      <c r="AA166" s="135"/>
      <c r="AB166" s="135"/>
      <c r="AC166" s="136"/>
      <c r="AD166" s="136"/>
    </row>
    <row r="167" spans="18:30" ht="12.75" customHeight="1">
      <c r="R167" s="135"/>
      <c r="S167" s="135">
        <f t="shared" si="12"/>
        <v>1.0060011599255168</v>
      </c>
      <c r="T167" s="135">
        <f t="shared" si="10"/>
        <v>0.0547176479390099</v>
      </c>
      <c r="U167" s="135">
        <f t="shared" si="11"/>
        <v>0.0029940209959774342</v>
      </c>
      <c r="V167" s="137">
        <f t="shared" si="13"/>
        <v>0.06817138910127062</v>
      </c>
      <c r="W167" s="137">
        <f t="shared" si="14"/>
        <v>0.003042371319182681</v>
      </c>
      <c r="X167" s="135"/>
      <c r="Y167" s="135"/>
      <c r="Z167" s="135"/>
      <c r="AA167" s="135"/>
      <c r="AB167" s="135"/>
      <c r="AC167" s="136"/>
      <c r="AD167" s="136"/>
    </row>
    <row r="168" spans="18:30" ht="12.75" customHeight="1">
      <c r="R168" s="135"/>
      <c r="S168" s="135">
        <f t="shared" si="12"/>
        <v>1.0128915788291162</v>
      </c>
      <c r="T168" s="135">
        <f t="shared" si="10"/>
        <v>0.05456290285659472</v>
      </c>
      <c r="U168" s="135">
        <f t="shared" si="11"/>
        <v>0.0029771103681381925</v>
      </c>
      <c r="V168" s="137">
        <f t="shared" si="13"/>
        <v>0.06854788348776951</v>
      </c>
      <c r="W168" s="137">
        <f t="shared" si="14"/>
        <v>0.0030557296297109857</v>
      </c>
      <c r="X168" s="135"/>
      <c r="Y168" s="135"/>
      <c r="Z168" s="135"/>
      <c r="AA168" s="135"/>
      <c r="AB168" s="135"/>
      <c r="AC168" s="136"/>
      <c r="AD168" s="136"/>
    </row>
    <row r="169" spans="18:30" ht="12.75" customHeight="1">
      <c r="R169" s="135"/>
      <c r="S169" s="135">
        <f t="shared" si="12"/>
        <v>1.0197819977327156</v>
      </c>
      <c r="T169" s="135">
        <f t="shared" si="10"/>
        <v>0.05440859540338025</v>
      </c>
      <c r="U169" s="135">
        <f t="shared" si="11"/>
        <v>0.0029602952537687304</v>
      </c>
      <c r="V169" s="137">
        <f t="shared" si="13"/>
        <v>0.06892331312355156</v>
      </c>
      <c r="W169" s="137">
        <f t="shared" si="14"/>
        <v>0.0030690124907290133</v>
      </c>
      <c r="X169" s="135"/>
      <c r="Y169" s="135"/>
      <c r="Z169" s="135"/>
      <c r="AA169" s="135"/>
      <c r="AB169" s="135"/>
      <c r="AC169" s="136"/>
      <c r="AD169" s="136"/>
    </row>
    <row r="170" spans="18:30" ht="12.75" customHeight="1">
      <c r="R170" s="135"/>
      <c r="S170" s="135">
        <f t="shared" si="12"/>
        <v>1.026672416636315</v>
      </c>
      <c r="T170" s="135">
        <f t="shared" si="10"/>
        <v>0.054254724341722516</v>
      </c>
      <c r="U170" s="135">
        <f t="shared" si="11"/>
        <v>0.0029435751133962975</v>
      </c>
      <c r="V170" s="137">
        <f t="shared" si="13"/>
        <v>0.06929768101980133</v>
      </c>
      <c r="W170" s="137">
        <f t="shared" si="14"/>
        <v>0.0030822203283856087</v>
      </c>
      <c r="X170" s="135"/>
      <c r="Y170" s="135"/>
      <c r="Z170" s="135"/>
      <c r="AA170" s="135"/>
      <c r="AB170" s="135"/>
      <c r="AC170" s="136"/>
      <c r="AD170" s="136"/>
    </row>
    <row r="171" spans="18:30" ht="12.75" customHeight="1">
      <c r="R171" s="135"/>
      <c r="S171" s="135">
        <f t="shared" si="12"/>
        <v>1.0335628355399145</v>
      </c>
      <c r="T171" s="135">
        <f t="shared" si="10"/>
        <v>0.054101288437477676</v>
      </c>
      <c r="U171" s="135">
        <f t="shared" si="11"/>
        <v>0.002926949410595156</v>
      </c>
      <c r="V171" s="137">
        <f t="shared" si="13"/>
        <v>0.06967099017918756</v>
      </c>
      <c r="W171" s="137">
        <f t="shared" si="14"/>
        <v>0.003095353566422672</v>
      </c>
      <c r="X171" s="135"/>
      <c r="Y171" s="135"/>
      <c r="Z171" s="135"/>
      <c r="AA171" s="135"/>
      <c r="AB171" s="135"/>
      <c r="AC171" s="136"/>
      <c r="AD171" s="136"/>
    </row>
    <row r="172" spans="18:30" ht="12.75" customHeight="1">
      <c r="R172" s="135"/>
      <c r="S172" s="135">
        <f t="shared" si="12"/>
        <v>1.0404532544435139</v>
      </c>
      <c r="T172" s="135">
        <f t="shared" si="10"/>
        <v>0.053948286459992174</v>
      </c>
      <c r="U172" s="135">
        <f t="shared" si="11"/>
        <v>0.002910417611969375</v>
      </c>
      <c r="V172" s="137">
        <f t="shared" si="13"/>
        <v>0.07004324359588726</v>
      </c>
      <c r="W172" s="137">
        <f t="shared" si="14"/>
        <v>0.0031084126261887524</v>
      </c>
      <c r="X172" s="135"/>
      <c r="Y172" s="135"/>
      <c r="Z172" s="135"/>
      <c r="AA172" s="135"/>
      <c r="AB172" s="135"/>
      <c r="AC172" s="136"/>
      <c r="AD172" s="136"/>
    </row>
    <row r="173" spans="18:30" ht="12.75" customHeight="1">
      <c r="R173" s="135"/>
      <c r="S173" s="135">
        <f t="shared" si="12"/>
        <v>1.0473436733471133</v>
      </c>
      <c r="T173" s="135">
        <f t="shared" si="10"/>
        <v>0.05379571718209276</v>
      </c>
      <c r="U173" s="135">
        <f t="shared" si="11"/>
        <v>0.00289397918713571</v>
      </c>
      <c r="V173" s="137">
        <f t="shared" si="13"/>
        <v>0.07041444425560972</v>
      </c>
      <c r="W173" s="137">
        <f t="shared" si="14"/>
        <v>0.003121397926652566</v>
      </c>
      <c r="X173" s="135"/>
      <c r="Y173" s="135"/>
      <c r="Z173" s="135"/>
      <c r="AA173" s="135"/>
      <c r="AB173" s="135"/>
      <c r="AC173" s="136"/>
      <c r="AD173" s="136"/>
    </row>
    <row r="174" spans="18:30" ht="12.75" customHeight="1">
      <c r="R174" s="135"/>
      <c r="S174" s="135">
        <f t="shared" si="12"/>
        <v>1.0542340922507127</v>
      </c>
      <c r="T174" s="135">
        <f t="shared" si="10"/>
        <v>0.05364357938007675</v>
      </c>
      <c r="U174" s="135">
        <f t="shared" si="11"/>
        <v>0.0028776336087065956</v>
      </c>
      <c r="V174" s="137">
        <f t="shared" si="13"/>
        <v>0.07078459513562042</v>
      </c>
      <c r="W174" s="137">
        <f t="shared" si="14"/>
        <v>0.003134309884416439</v>
      </c>
      <c r="X174" s="135"/>
      <c r="Y174" s="135"/>
      <c r="Z174" s="135"/>
      <c r="AA174" s="135"/>
      <c r="AB174" s="135"/>
      <c r="AC174" s="136"/>
      <c r="AD174" s="136"/>
    </row>
    <row r="175" spans="18:30" ht="12.75" customHeight="1">
      <c r="R175" s="135"/>
      <c r="S175" s="135">
        <f t="shared" si="12"/>
        <v>1.0611245111543122</v>
      </c>
      <c r="T175" s="135">
        <f t="shared" si="10"/>
        <v>0.05349187183370219</v>
      </c>
      <c r="U175" s="135">
        <f t="shared" si="11"/>
        <v>0.002861380352273221</v>
      </c>
      <c r="V175" s="137">
        <f t="shared" si="13"/>
        <v>0.07115369920476496</v>
      </c>
      <c r="W175" s="137">
        <f t="shared" si="14"/>
        <v>0.0031471489137296716</v>
      </c>
      <c r="X175" s="135"/>
      <c r="Y175" s="135"/>
      <c r="Z175" s="135"/>
      <c r="AA175" s="135"/>
      <c r="AB175" s="135"/>
      <c r="AC175" s="136"/>
      <c r="AD175" s="136"/>
    </row>
    <row r="176" spans="18:30" ht="12.75" customHeight="1">
      <c r="R176" s="135"/>
      <c r="S176" s="135">
        <f t="shared" si="12"/>
        <v>1.0680149300579116</v>
      </c>
      <c r="T176" s="135">
        <f t="shared" si="10"/>
        <v>0.053340593326177986</v>
      </c>
      <c r="U176" s="135">
        <f t="shared" si="11"/>
        <v>0.0028452188963887033</v>
      </c>
      <c r="V176" s="137">
        <f t="shared" si="13"/>
        <v>0.07152175942349284</v>
      </c>
      <c r="W176" s="137">
        <f t="shared" si="14"/>
        <v>0.0031599154265018296</v>
      </c>
      <c r="X176" s="135"/>
      <c r="Y176" s="135"/>
      <c r="Z176" s="135"/>
      <c r="AA176" s="135"/>
      <c r="AB176" s="135"/>
      <c r="AC176" s="136"/>
      <c r="AD176" s="136"/>
    </row>
    <row r="177" spans="18:30" ht="12.75" customHeight="1">
      <c r="R177" s="135"/>
      <c r="S177" s="135">
        <f t="shared" si="12"/>
        <v>1.074905348961511</v>
      </c>
      <c r="T177" s="135">
        <f t="shared" si="10"/>
        <v>0.05318974264415426</v>
      </c>
      <c r="U177" s="135">
        <f t="shared" si="11"/>
        <v>0.0028291487225513626</v>
      </c>
      <c r="V177" s="137">
        <f t="shared" si="13"/>
        <v>0.07188877874388123</v>
      </c>
      <c r="W177" s="137">
        <f t="shared" si="14"/>
        <v>0.0031726098323159586</v>
      </c>
      <c r="X177" s="135"/>
      <c r="Y177" s="135"/>
      <c r="Z177" s="135"/>
      <c r="AA177" s="135"/>
      <c r="AB177" s="135"/>
      <c r="AC177" s="136"/>
      <c r="AD177" s="136"/>
    </row>
    <row r="178" spans="18:30" ht="12.75" customHeight="1">
      <c r="R178" s="135"/>
      <c r="S178" s="135">
        <f t="shared" si="12"/>
        <v>1.0817957678651104</v>
      </c>
      <c r="T178" s="135">
        <f t="shared" si="10"/>
        <v>0.05303931857771256</v>
      </c>
      <c r="U178" s="135">
        <f t="shared" si="11"/>
        <v>0.0028131693151880847</v>
      </c>
      <c r="V178" s="137">
        <f t="shared" si="13"/>
        <v>0.07225476010965862</v>
      </c>
      <c r="W178" s="137">
        <f t="shared" si="14"/>
        <v>0.003185232538441725</v>
      </c>
      <c r="X178" s="135"/>
      <c r="Y178" s="135"/>
      <c r="Z178" s="135"/>
      <c r="AA178" s="135"/>
      <c r="AB178" s="135"/>
      <c r="AC178" s="136"/>
      <c r="AD178" s="136"/>
    </row>
    <row r="179" spans="18:30" ht="12.75" customHeight="1">
      <c r="R179" s="135"/>
      <c r="S179" s="135">
        <f t="shared" si="12"/>
        <v>1.0886861867687099</v>
      </c>
      <c r="T179" s="135">
        <f t="shared" si="10"/>
        <v>0.052889319920356136</v>
      </c>
      <c r="U179" s="135">
        <f t="shared" si="11"/>
        <v>0.0027972801616377805</v>
      </c>
      <c r="V179" s="137">
        <f t="shared" si="13"/>
        <v>0.07261970645622844</v>
      </c>
      <c r="W179" s="137">
        <f t="shared" si="14"/>
        <v>0.0031977839498484816</v>
      </c>
      <c r="X179" s="135"/>
      <c r="Y179" s="135"/>
      <c r="Z179" s="135"/>
      <c r="AA179" s="135"/>
      <c r="AB179" s="135"/>
      <c r="AC179" s="136"/>
      <c r="AD179" s="136"/>
    </row>
    <row r="180" spans="18:30" ht="12.75" customHeight="1">
      <c r="R180" s="135"/>
      <c r="S180" s="135">
        <f t="shared" si="12"/>
        <v>1.0955766056723093</v>
      </c>
      <c r="T180" s="135">
        <f t="shared" si="10"/>
        <v>0.05273974546900032</v>
      </c>
      <c r="U180" s="135">
        <f t="shared" si="11"/>
        <v>0.00278148075213494</v>
      </c>
      <c r="V180" s="137">
        <f t="shared" si="13"/>
        <v>0.07298362071069261</v>
      </c>
      <c r="W180" s="137">
        <f t="shared" si="14"/>
        <v>0.003210264469218261</v>
      </c>
      <c r="X180" s="135"/>
      <c r="Y180" s="135"/>
      <c r="Z180" s="135"/>
      <c r="AA180" s="135"/>
      <c r="AB180" s="135"/>
      <c r="AC180" s="136"/>
      <c r="AD180" s="136"/>
    </row>
    <row r="181" spans="18:30" ht="12.75" customHeight="1">
      <c r="R181" s="135"/>
      <c r="S181" s="135">
        <f t="shared" si="12"/>
        <v>1.1024670245759087</v>
      </c>
      <c r="T181" s="135">
        <f t="shared" si="10"/>
        <v>0.052590594023962836</v>
      </c>
      <c r="U181" s="135">
        <f t="shared" si="11"/>
        <v>0.0027657705797932758</v>
      </c>
      <c r="V181" s="137">
        <f t="shared" si="13"/>
        <v>0.07334650579187504</v>
      </c>
      <c r="W181" s="137">
        <f t="shared" si="14"/>
        <v>0.0032226744969586947</v>
      </c>
      <c r="X181" s="135"/>
      <c r="Y181" s="135"/>
      <c r="Z181" s="135"/>
      <c r="AA181" s="135"/>
      <c r="AB181" s="135"/>
      <c r="AC181" s="136"/>
      <c r="AD181" s="136"/>
    </row>
    <row r="182" spans="18:30" ht="12.75" customHeight="1">
      <c r="R182" s="135"/>
      <c r="S182" s="135">
        <f t="shared" si="12"/>
        <v>1.1093574434795082</v>
      </c>
      <c r="T182" s="135">
        <f t="shared" si="10"/>
        <v>0.052441864388954186</v>
      </c>
      <c r="U182" s="135">
        <f t="shared" si="11"/>
        <v>0.0027501491405894614</v>
      </c>
      <c r="V182" s="137">
        <f t="shared" si="13"/>
        <v>0.07370836461034498</v>
      </c>
      <c r="W182" s="137">
        <f t="shared" si="14"/>
        <v>0.0032350144312158578</v>
      </c>
      <c r="X182" s="135"/>
      <c r="Y182" s="135"/>
      <c r="Z182" s="135"/>
      <c r="AA182" s="135"/>
      <c r="AB182" s="135"/>
      <c r="AC182" s="136"/>
      <c r="AD182" s="136"/>
    </row>
    <row r="183" spans="18:30" ht="12.75" customHeight="1">
      <c r="R183" s="135"/>
      <c r="S183" s="135">
        <f t="shared" si="12"/>
        <v>1.1162478623831076</v>
      </c>
      <c r="T183" s="135">
        <f t="shared" si="10"/>
        <v>0.05229355537106804</v>
      </c>
      <c r="U183" s="135">
        <f t="shared" si="11"/>
        <v>0.0027346159333469593</v>
      </c>
      <c r="V183" s="137">
        <f t="shared" si="13"/>
        <v>0.07406920006844042</v>
      </c>
      <c r="W183" s="137">
        <f t="shared" si="14"/>
        <v>0.003247284667887044</v>
      </c>
      <c r="X183" s="135"/>
      <c r="Y183" s="135"/>
      <c r="Z183" s="135"/>
      <c r="AA183" s="135"/>
      <c r="AB183" s="135"/>
      <c r="AC183" s="136"/>
      <c r="AD183" s="136"/>
    </row>
    <row r="184" spans="18:30" ht="12.75" customHeight="1">
      <c r="R184" s="135"/>
      <c r="S184" s="135">
        <f t="shared" si="12"/>
        <v>1.123138281286707</v>
      </c>
      <c r="T184" s="135">
        <f t="shared" si="10"/>
        <v>0.052145665780771726</v>
      </c>
      <c r="U184" s="135">
        <f t="shared" si="11"/>
        <v>0.0027191704597199474</v>
      </c>
      <c r="V184" s="137">
        <f t="shared" si="13"/>
        <v>0.07442901506029134</v>
      </c>
      <c r="W184" s="137">
        <f t="shared" si="14"/>
        <v>0.0032594856006334665</v>
      </c>
      <c r="X184" s="135"/>
      <c r="Y184" s="135"/>
      <c r="Z184" s="135"/>
      <c r="AA184" s="135"/>
      <c r="AB184" s="135"/>
      <c r="AC184" s="136"/>
      <c r="AD184" s="136"/>
    </row>
    <row r="185" spans="18:30" ht="12.75" customHeight="1">
      <c r="R185" s="135"/>
      <c r="S185" s="135">
        <f t="shared" si="12"/>
        <v>1.1300287001903064</v>
      </c>
      <c r="T185" s="135">
        <f t="shared" si="10"/>
        <v>0.05199819443189661</v>
      </c>
      <c r="U185" s="135">
        <f t="shared" si="11"/>
        <v>0.002703812224177324</v>
      </c>
      <c r="V185" s="137">
        <f t="shared" si="13"/>
        <v>0.07478781247184293</v>
      </c>
      <c r="W185" s="137">
        <f t="shared" si="14"/>
        <v>0.003271617620892888</v>
      </c>
      <c r="X185" s="135"/>
      <c r="Y185" s="135"/>
      <c r="Z185" s="135"/>
      <c r="AA185" s="135"/>
      <c r="AB185" s="135"/>
      <c r="AC185" s="136"/>
      <c r="AD185" s="136"/>
    </row>
    <row r="186" spans="18:30" ht="12.75" customHeight="1">
      <c r="R186" s="135"/>
      <c r="S186" s="135">
        <f t="shared" si="12"/>
        <v>1.1369191190939059</v>
      </c>
      <c r="T186" s="135">
        <f t="shared" si="10"/>
        <v>0.05185114014162863</v>
      </c>
      <c r="U186" s="135">
        <f t="shared" si="11"/>
        <v>0.002688540733986812</v>
      </c>
      <c r="V186" s="137">
        <f t="shared" si="13"/>
        <v>0.07514559518087875</v>
      </c>
      <c r="W186" s="137">
        <f t="shared" si="14"/>
        <v>0.0032836811178921783</v>
      </c>
      <c r="X186" s="135"/>
      <c r="Y186" s="135"/>
      <c r="Z186" s="135"/>
      <c r="AA186" s="135"/>
      <c r="AB186" s="135"/>
      <c r="AC186" s="136"/>
      <c r="AD186" s="136"/>
    </row>
    <row r="187" spans="18:30" ht="12.75" customHeight="1">
      <c r="R187" s="135"/>
      <c r="S187" s="135">
        <f t="shared" si="12"/>
        <v>1.1438095379975053</v>
      </c>
      <c r="T187" s="135">
        <f t="shared" si="10"/>
        <v>0.051704501730498814</v>
      </c>
      <c r="U187" s="135">
        <f t="shared" si="11"/>
        <v>0.0026733554991991548</v>
      </c>
      <c r="V187" s="137">
        <f t="shared" si="13"/>
        <v>0.07550236605704379</v>
      </c>
      <c r="W187" s="137">
        <f t="shared" si="14"/>
        <v>0.0032956764786598028</v>
      </c>
      <c r="X187" s="135"/>
      <c r="Y187" s="135"/>
      <c r="Z187" s="135"/>
      <c r="AA187" s="135"/>
      <c r="AB187" s="135"/>
      <c r="AC187" s="136"/>
      <c r="AD187" s="136"/>
    </row>
    <row r="188" spans="18:30" ht="12.75" customHeight="1">
      <c r="R188" s="135"/>
      <c r="S188" s="135">
        <f t="shared" si="12"/>
        <v>1.1506999569011047</v>
      </c>
      <c r="T188" s="135">
        <f t="shared" si="10"/>
        <v>0.051558278022373796</v>
      </c>
      <c r="U188" s="135">
        <f t="shared" si="11"/>
        <v>0.0026582560326323928</v>
      </c>
      <c r="V188" s="137">
        <f t="shared" si="13"/>
        <v>0.0758581279618675</v>
      </c>
      <c r="W188" s="137">
        <f t="shared" si="14"/>
        <v>0.003307604088038238</v>
      </c>
      <c r="X188" s="135"/>
      <c r="Y188" s="135"/>
      <c r="Z188" s="135"/>
      <c r="AA188" s="135"/>
      <c r="AB188" s="135"/>
      <c r="AC188" s="136"/>
      <c r="AD188" s="136"/>
    </row>
    <row r="189" spans="18:30" ht="12.75" customHeight="1">
      <c r="R189" s="135"/>
      <c r="S189" s="135">
        <f t="shared" si="12"/>
        <v>1.1575903758047041</v>
      </c>
      <c r="T189" s="135">
        <f t="shared" si="10"/>
        <v>0.051412467844446384</v>
      </c>
      <c r="U189" s="135">
        <f t="shared" si="11"/>
        <v>0.0026432418498562333</v>
      </c>
      <c r="V189" s="137">
        <f t="shared" si="13"/>
        <v>0.07621288374878674</v>
      </c>
      <c r="W189" s="137">
        <f t="shared" si="14"/>
        <v>0.00331946432869632</v>
      </c>
      <c r="X189" s="135"/>
      <c r="Y189" s="135"/>
      <c r="Z189" s="135"/>
      <c r="AA189" s="135"/>
      <c r="AB189" s="135"/>
      <c r="AC189" s="136"/>
      <c r="AD189" s="136"/>
    </row>
    <row r="190" spans="18:30" ht="12.75" customHeight="1">
      <c r="R190" s="135"/>
      <c r="S190" s="135">
        <f t="shared" si="12"/>
        <v>1.1644807947083036</v>
      </c>
      <c r="T190" s="135">
        <f t="shared" si="10"/>
        <v>0.05126707002722617</v>
      </c>
      <c r="U190" s="135">
        <f t="shared" si="11"/>
        <v>0.002628312469176512</v>
      </c>
      <c r="V190" s="137">
        <f t="shared" si="13"/>
        <v>0.07656663626316865</v>
      </c>
      <c r="W190" s="137">
        <f t="shared" si="14"/>
        <v>0.0033312575811415197</v>
      </c>
      <c r="X190" s="135"/>
      <c r="Y190" s="135"/>
      <c r="Z190" s="135"/>
      <c r="AA190" s="135"/>
      <c r="AB190" s="135"/>
      <c r="AC190" s="136"/>
      <c r="AD190" s="136"/>
    </row>
    <row r="191" spans="18:30" ht="12.75" customHeight="1">
      <c r="R191" s="135"/>
      <c r="S191" s="135">
        <f t="shared" si="12"/>
        <v>1.171371213611903</v>
      </c>
      <c r="T191" s="135">
        <f t="shared" si="10"/>
        <v>0.05112208340453014</v>
      </c>
      <c r="U191" s="135">
        <f t="shared" si="11"/>
        <v>0.0026134674116197357</v>
      </c>
      <c r="V191" s="137">
        <f t="shared" si="13"/>
        <v>0.0769193883423335</v>
      </c>
      <c r="W191" s="137">
        <f t="shared" si="14"/>
        <v>0.0033429842237321515</v>
      </c>
      <c r="X191" s="135"/>
      <c r="Y191" s="135"/>
      <c r="Z191" s="135"/>
      <c r="AA191" s="135"/>
      <c r="AB191" s="135"/>
      <c r="AC191" s="136"/>
      <c r="AD191" s="136"/>
    </row>
    <row r="192" spans="18:30" ht="12.75" customHeight="1">
      <c r="R192" s="135"/>
      <c r="S192" s="135">
        <f t="shared" si="12"/>
        <v>1.1782616325155024</v>
      </c>
      <c r="T192" s="135">
        <f t="shared" si="10"/>
        <v>0.050977506813473315</v>
      </c>
      <c r="U192" s="135">
        <f t="shared" si="11"/>
        <v>0.0025987062009177183</v>
      </c>
      <c r="V192" s="137">
        <f t="shared" si="13"/>
        <v>0.07727114281557744</v>
      </c>
      <c r="W192" s="137">
        <f t="shared" si="14"/>
        <v>0.003354644632689512</v>
      </c>
      <c r="X192" s="135"/>
      <c r="Y192" s="135"/>
      <c r="Z192" s="135"/>
      <c r="AA192" s="135"/>
      <c r="AB192" s="135"/>
      <c r="AC192" s="136"/>
      <c r="AD192" s="136"/>
    </row>
    <row r="193" spans="18:30" ht="12.75" customHeight="1">
      <c r="R193" s="135"/>
      <c r="S193" s="135">
        <f t="shared" si="12"/>
        <v>1.1851520514191018</v>
      </c>
      <c r="T193" s="135">
        <f t="shared" si="10"/>
        <v>0.050833339094459445</v>
      </c>
      <c r="U193" s="135">
        <f t="shared" si="11"/>
        <v>0.002584028363492299</v>
      </c>
      <c r="V193" s="137">
        <f t="shared" si="13"/>
        <v>0.07762190250419518</v>
      </c>
      <c r="W193" s="137">
        <f t="shared" si="14"/>
        <v>0.00336623918210995</v>
      </c>
      <c r="X193" s="135"/>
      <c r="Y193" s="135"/>
      <c r="Z193" s="135"/>
      <c r="AA193" s="135"/>
      <c r="AB193" s="135"/>
      <c r="AC193" s="136"/>
      <c r="AD193" s="136"/>
    </row>
    <row r="194" spans="18:30" ht="12.75" customHeight="1">
      <c r="R194" s="135"/>
      <c r="S194" s="135">
        <f t="shared" si="12"/>
        <v>1.1920424703227013</v>
      </c>
      <c r="T194" s="135">
        <f t="shared" si="10"/>
        <v>0.05068957909117169</v>
      </c>
      <c r="U194" s="135">
        <f t="shared" si="11"/>
        <v>0.00256943342844015</v>
      </c>
      <c r="V194" s="137">
        <f t="shared" si="13"/>
        <v>0.0779716702215026</v>
      </c>
      <c r="W194" s="137">
        <f t="shared" si="14"/>
        <v>0.0033777682439768684</v>
      </c>
      <c r="X194" s="135"/>
      <c r="Y194" s="135"/>
      <c r="Z194" s="135"/>
      <c r="AA194" s="135"/>
      <c r="AB194" s="135"/>
      <c r="AC194" s="136"/>
      <c r="AD194" s="136"/>
    </row>
    <row r="195" spans="18:30" ht="12.75" customHeight="1">
      <c r="R195" s="135"/>
      <c r="S195" s="135">
        <f t="shared" si="12"/>
        <v>1.1989328892263007</v>
      </c>
      <c r="T195" s="135">
        <f t="shared" si="10"/>
        <v>0.05054622565056333</v>
      </c>
      <c r="U195" s="135">
        <f t="shared" si="11"/>
        <v>0.0025549209275176664</v>
      </c>
      <c r="V195" s="137">
        <f t="shared" si="13"/>
        <v>0.07832044877285937</v>
      </c>
      <c r="W195" s="137">
        <f t="shared" si="14"/>
        <v>0.0033892321881726587</v>
      </c>
      <c r="X195" s="135"/>
      <c r="Y195" s="135"/>
      <c r="Z195" s="135"/>
      <c r="AA195" s="135"/>
      <c r="AB195" s="135"/>
      <c r="AC195" s="136"/>
      <c r="AD195" s="136"/>
    </row>
    <row r="196" spans="18:30" ht="12.75" customHeight="1">
      <c r="R196" s="135"/>
      <c r="S196" s="135">
        <f t="shared" si="12"/>
        <v>1.2058233081299001</v>
      </c>
      <c r="T196" s="135">
        <f t="shared" si="10"/>
        <v>0.05040327762284857</v>
      </c>
      <c r="U196" s="135">
        <f t="shared" si="11"/>
        <v>0.002540490395125947</v>
      </c>
      <c r="V196" s="137">
        <f t="shared" si="13"/>
        <v>0.07866824095569142</v>
      </c>
      <c r="W196" s="137">
        <f t="shared" si="14"/>
        <v>0.0034006313824905673</v>
      </c>
      <c r="X196" s="135"/>
      <c r="Y196" s="135"/>
      <c r="Z196" s="135"/>
      <c r="AA196" s="135"/>
      <c r="AB196" s="135"/>
      <c r="AC196" s="136"/>
      <c r="AD196" s="136"/>
    </row>
    <row r="197" spans="18:30" ht="12.75" customHeight="1">
      <c r="R197" s="135"/>
      <c r="S197" s="135">
        <f t="shared" si="12"/>
        <v>1.2127137270334996</v>
      </c>
      <c r="T197" s="135">
        <f t="shared" si="10"/>
        <v>0.05026073386149325</v>
      </c>
      <c r="U197" s="135">
        <f t="shared" si="11"/>
        <v>0.002526141368295854</v>
      </c>
      <c r="V197" s="137">
        <f t="shared" si="13"/>
        <v>0.07901504955951334</v>
      </c>
      <c r="W197" s="137">
        <f t="shared" si="14"/>
        <v>0.0034119661926464953</v>
      </c>
      <c r="X197" s="135"/>
      <c r="Y197" s="135"/>
      <c r="Z197" s="135"/>
      <c r="AA197" s="135"/>
      <c r="AB197" s="135"/>
      <c r="AC197" s="136"/>
      <c r="AD197" s="136"/>
    </row>
    <row r="198" spans="18:30" ht="12.75" customHeight="1">
      <c r="R198" s="135"/>
      <c r="S198" s="135">
        <f t="shared" si="12"/>
        <v>1.219604145937099</v>
      </c>
      <c r="T198" s="135">
        <f t="shared" si="10"/>
        <v>0.0501185932232057</v>
      </c>
      <c r="U198" s="135">
        <f t="shared" si="11"/>
        <v>0.0025118733866731605</v>
      </c>
      <c r="V198" s="137">
        <f t="shared" si="13"/>
        <v>0.07936087736595085</v>
      </c>
      <c r="W198" s="137">
        <f t="shared" si="14"/>
        <v>0.0034232369822907328</v>
      </c>
      <c r="X198" s="135"/>
      <c r="Y198" s="135"/>
      <c r="Z198" s="135"/>
      <c r="AA198" s="135"/>
      <c r="AB198" s="135"/>
      <c r="AC198" s="136"/>
      <c r="AD198" s="136"/>
    </row>
    <row r="199" spans="18:30" ht="12.75" customHeight="1">
      <c r="R199" s="135"/>
      <c r="S199" s="135">
        <f t="shared" si="12"/>
        <v>1.2264945648406984</v>
      </c>
      <c r="T199" s="135">
        <f t="shared" si="10"/>
        <v>0.04997685456792757</v>
      </c>
      <c r="U199" s="135">
        <f t="shared" si="11"/>
        <v>0.0024976859925037826</v>
      </c>
      <c r="V199" s="137">
        <f t="shared" si="13"/>
        <v>0.07970572714876299</v>
      </c>
      <c r="W199" s="137">
        <f t="shared" si="14"/>
        <v>0.003434444113019624</v>
      </c>
      <c r="X199" s="135"/>
      <c r="Y199" s="135"/>
      <c r="Z199" s="135"/>
      <c r="AA199" s="135"/>
      <c r="AB199" s="135"/>
      <c r="AC199" s="136"/>
      <c r="AD199" s="136"/>
    </row>
    <row r="200" spans="18:30" ht="12.75" customHeight="1">
      <c r="R200" s="135"/>
      <c r="S200" s="135">
        <f t="shared" si="12"/>
        <v>1.2333849837442978</v>
      </c>
      <c r="T200" s="135">
        <f t="shared" si="10"/>
        <v>0.049835516758824645</v>
      </c>
      <c r="U200" s="135">
        <f t="shared" si="11"/>
        <v>0.002483578730619092</v>
      </c>
      <c r="V200" s="137">
        <f t="shared" si="13"/>
        <v>0.08004960167386446</v>
      </c>
      <c r="W200" s="137">
        <f t="shared" si="14"/>
        <v>0.003445587944387169</v>
      </c>
      <c r="X200" s="135"/>
      <c r="Y200" s="135"/>
      <c r="Z200" s="135"/>
      <c r="AA200" s="135"/>
      <c r="AB200" s="135"/>
      <c r="AC200" s="136"/>
      <c r="AD200" s="136"/>
    </row>
    <row r="201" spans="18:30" ht="12.75" customHeight="1">
      <c r="R201" s="135"/>
      <c r="S201" s="135">
        <f t="shared" si="12"/>
        <v>1.2402754026478973</v>
      </c>
      <c r="T201" s="135">
        <f t="shared" si="10"/>
        <v>0.04969457866227775</v>
      </c>
      <c r="U201" s="135">
        <f t="shared" si="11"/>
        <v>0.002469551148421311</v>
      </c>
      <c r="V201" s="137">
        <f t="shared" si="13"/>
        <v>0.08039250369934778</v>
      </c>
      <c r="W201" s="137">
        <f t="shared" si="14"/>
        <v>0.00345666883391656</v>
      </c>
      <c r="X201" s="135"/>
      <c r="Y201" s="135"/>
      <c r="Z201" s="135"/>
      <c r="AA201" s="135"/>
      <c r="AB201" s="135"/>
      <c r="AC201" s="136"/>
      <c r="AD201" s="136"/>
    </row>
    <row r="202" spans="18:30" ht="12.75" customHeight="1">
      <c r="R202" s="135"/>
      <c r="S202" s="135">
        <f t="shared" si="12"/>
        <v>1.2471658215514967</v>
      </c>
      <c r="T202" s="135">
        <f t="shared" si="10"/>
        <v>0.04955403914787368</v>
      </c>
      <c r="U202" s="135">
        <f t="shared" si="11"/>
        <v>0.0024556027958689973</v>
      </c>
      <c r="V202" s="137">
        <f t="shared" si="13"/>
        <v>0.08073443597550536</v>
      </c>
      <c r="W202" s="137">
        <f t="shared" si="14"/>
        <v>0.0034676871371116494</v>
      </c>
      <c r="X202" s="135"/>
      <c r="Y202" s="135"/>
      <c r="Z202" s="135"/>
      <c r="AA202" s="135"/>
      <c r="AB202" s="135"/>
      <c r="AC202" s="136"/>
      <c r="AD202" s="136"/>
    </row>
    <row r="203" spans="18:30" ht="12.75" customHeight="1">
      <c r="R203" s="135"/>
      <c r="S203" s="135">
        <f t="shared" si="12"/>
        <v>1.2540562404550961</v>
      </c>
      <c r="T203" s="135">
        <f t="shared" si="10"/>
        <v>0.04941389708839609</v>
      </c>
      <c r="U203" s="135">
        <f t="shared" si="11"/>
        <v>0.0024417332254625993</v>
      </c>
      <c r="V203" s="137">
        <f t="shared" si="13"/>
        <v>0.08107540124485167</v>
      </c>
      <c r="W203" s="137">
        <f t="shared" si="14"/>
        <v>0.0034786432074683576</v>
      </c>
      <c r="X203" s="135"/>
      <c r="Y203" s="135"/>
      <c r="Z203" s="135"/>
      <c r="AA203" s="135"/>
      <c r="AB203" s="135"/>
      <c r="AC203" s="136"/>
      <c r="AD203" s="136"/>
    </row>
    <row r="204" spans="18:30" ht="12.75" customHeight="1">
      <c r="R204" s="135"/>
      <c r="S204" s="135">
        <f t="shared" si="12"/>
        <v>1.2609466593586955</v>
      </c>
      <c r="T204" s="135">
        <f t="shared" si="10"/>
        <v>0.0492741513598165</v>
      </c>
      <c r="U204" s="135">
        <f t="shared" si="11"/>
        <v>0.002427941992230106</v>
      </c>
      <c r="V204" s="137">
        <f t="shared" si="13"/>
        <v>0.08141540224214512</v>
      </c>
      <c r="W204" s="137">
        <f t="shared" si="14"/>
        <v>0.0034895373964860133</v>
      </c>
      <c r="X204" s="135"/>
      <c r="Y204" s="135"/>
      <c r="Z204" s="135"/>
      <c r="AA204" s="135"/>
      <c r="AB204" s="135"/>
      <c r="AC204" s="136"/>
      <c r="AD204" s="136"/>
    </row>
    <row r="205" spans="18:30" ht="12.75" customHeight="1">
      <c r="R205" s="135"/>
      <c r="S205" s="135">
        <f t="shared" si="12"/>
        <v>1.267837078262295</v>
      </c>
      <c r="T205" s="135">
        <f t="shared" si="10"/>
        <v>0.04913480084128523</v>
      </c>
      <c r="U205" s="135">
        <f t="shared" si="11"/>
        <v>0.0024142286537127636</v>
      </c>
      <c r="V205" s="137">
        <f t="shared" si="13"/>
        <v>0.08175444169441007</v>
      </c>
      <c r="W205" s="137">
        <f t="shared" si="14"/>
        <v>0.0035003700536786297</v>
      </c>
      <c r="X205" s="135"/>
      <c r="Y205" s="135"/>
      <c r="Z205" s="135"/>
      <c r="AA205" s="135"/>
      <c r="AB205" s="135"/>
      <c r="AC205" s="136"/>
      <c r="AD205" s="136"/>
    </row>
    <row r="206" spans="18:30" ht="12.75" customHeight="1">
      <c r="R206" s="135"/>
      <c r="S206" s="135">
        <f t="shared" si="12"/>
        <v>1.2747274971658944</v>
      </c>
      <c r="T206" s="135">
        <f t="shared" si="10"/>
        <v>0.04899584441512245</v>
      </c>
      <c r="U206" s="135">
        <f t="shared" si="11"/>
        <v>0.0024005927699508856</v>
      </c>
      <c r="V206" s="137">
        <f t="shared" si="13"/>
        <v>0.08209252232095865</v>
      </c>
      <c r="W206" s="137">
        <f t="shared" si="14"/>
        <v>0.003511141526586119</v>
      </c>
      <c r="X206" s="135"/>
      <c r="Y206" s="135"/>
      <c r="Z206" s="135"/>
      <c r="AA206" s="135"/>
      <c r="AB206" s="135"/>
      <c r="AC206" s="136"/>
      <c r="AD206" s="136"/>
    </row>
    <row r="207" spans="18:30" ht="12.75" customHeight="1">
      <c r="R207" s="135"/>
      <c r="S207" s="135">
        <f t="shared" si="12"/>
        <v>1.2816179160694938</v>
      </c>
      <c r="T207" s="135">
        <f t="shared" si="10"/>
        <v>0.048857280966809205</v>
      </c>
      <c r="U207" s="135">
        <f t="shared" si="11"/>
        <v>0.002387033903469737</v>
      </c>
      <c r="V207" s="137">
        <f t="shared" si="13"/>
        <v>0.08242964683341263</v>
      </c>
      <c r="W207" s="137">
        <f t="shared" si="14"/>
        <v>0.003521852160785442</v>
      </c>
      <c r="X207" s="135"/>
      <c r="Y207" s="135"/>
      <c r="Z207" s="135"/>
      <c r="AA207" s="135"/>
      <c r="AB207" s="135"/>
      <c r="AC207" s="136"/>
      <c r="AD207" s="136"/>
    </row>
    <row r="208" spans="18:30" ht="12.75" customHeight="1">
      <c r="R208" s="135"/>
      <c r="S208" s="135">
        <f t="shared" si="12"/>
        <v>1.2885083349730933</v>
      </c>
      <c r="T208" s="135">
        <f t="shared" si="10"/>
        <v>0.048719109384978476</v>
      </c>
      <c r="U208" s="135">
        <f t="shared" si="11"/>
        <v>0.002373551619265498</v>
      </c>
      <c r="V208" s="137">
        <f t="shared" si="13"/>
        <v>0.0827658179357251</v>
      </c>
      <c r="W208" s="137">
        <f t="shared" si="14"/>
        <v>0.003532502299901694</v>
      </c>
      <c r="X208" s="135"/>
      <c r="Y208" s="135"/>
      <c r="Z208" s="135"/>
      <c r="AA208" s="135"/>
      <c r="AB208" s="135"/>
      <c r="AC208" s="136"/>
      <c r="AD208" s="136"/>
    </row>
    <row r="209" spans="18:30" ht="12.75" customHeight="1">
      <c r="R209" s="135"/>
      <c r="S209" s="135">
        <f t="shared" si="12"/>
        <v>1.2953987538766927</v>
      </c>
      <c r="T209" s="135">
        <f t="shared" si="10"/>
        <v>0.04858132856140624</v>
      </c>
      <c r="U209" s="135">
        <f t="shared" si="11"/>
        <v>0.0023601454847913057</v>
      </c>
      <c r="V209" s="137">
        <f t="shared" si="13"/>
        <v>0.08310103832420224</v>
      </c>
      <c r="W209" s="137">
        <f t="shared" si="14"/>
        <v>0.0035430922856191315</v>
      </c>
      <c r="X209" s="135"/>
      <c r="Y209" s="135"/>
      <c r="Z209" s="135"/>
      <c r="AA209" s="135"/>
      <c r="AB209" s="135"/>
      <c r="AC209" s="136"/>
      <c r="AD209" s="136"/>
    </row>
    <row r="210" spans="18:30" ht="12.75" customHeight="1">
      <c r="R210" s="135"/>
      <c r="S210" s="135">
        <f t="shared" si="12"/>
        <v>1.302289172780292</v>
      </c>
      <c r="T210" s="135">
        <f t="shared" si="10"/>
        <v>0.048443937391002626</v>
      </c>
      <c r="U210" s="135">
        <f t="shared" si="11"/>
        <v>0.002346815069943382</v>
      </c>
      <c r="V210" s="137">
        <f t="shared" si="13"/>
        <v>0.08343531068752486</v>
      </c>
      <c r="W210" s="137">
        <f t="shared" si="14"/>
        <v>0.003553622457692132</v>
      </c>
      <c r="X210" s="135"/>
      <c r="Y210" s="135"/>
      <c r="Z210" s="135"/>
      <c r="AA210" s="135"/>
      <c r="AB210" s="135"/>
      <c r="AC210" s="136"/>
      <c r="AD210" s="136"/>
    </row>
    <row r="211" spans="18:30" ht="12.75" customHeight="1">
      <c r="R211" s="135"/>
      <c r="S211" s="135">
        <f t="shared" si="12"/>
        <v>1.3091795916838915</v>
      </c>
      <c r="T211" s="135">
        <f t="shared" si="10"/>
        <v>0.04830693477180302</v>
      </c>
      <c r="U211" s="135">
        <f t="shared" si="11"/>
        <v>0.0023335599470472317</v>
      </c>
      <c r="V211" s="137">
        <f t="shared" si="13"/>
        <v>0.08376863770677002</v>
      </c>
      <c r="W211" s="137">
        <f t="shared" si="14"/>
        <v>0.003564093153956095</v>
      </c>
      <c r="X211" s="135"/>
      <c r="Y211" s="135"/>
      <c r="Z211" s="135"/>
      <c r="AA211" s="135"/>
      <c r="AB211" s="135"/>
      <c r="AC211" s="136"/>
      <c r="AD211" s="136"/>
    </row>
    <row r="212" spans="18:30" ht="12.75" customHeight="1">
      <c r="R212" s="135"/>
      <c r="S212" s="135">
        <f t="shared" si="12"/>
        <v>1.316070010587491</v>
      </c>
      <c r="T212" s="135">
        <f t="shared" si="10"/>
        <v>0.04817031960495925</v>
      </c>
      <c r="U212" s="135">
        <f t="shared" si="11"/>
        <v>0.0023203796908439216</v>
      </c>
      <c r="V212" s="137">
        <f t="shared" si="13"/>
        <v>0.08410102205543253</v>
      </c>
      <c r="W212" s="137">
        <f t="shared" si="14"/>
        <v>0.003574504710338282</v>
      </c>
      <c r="X212" s="135"/>
      <c r="Y212" s="135"/>
      <c r="Z212" s="135"/>
      <c r="AA212" s="135"/>
      <c r="AB212" s="135"/>
      <c r="AC212" s="136"/>
      <c r="AD212" s="136"/>
    </row>
    <row r="213" spans="18:30" ht="12.75" customHeight="1">
      <c r="R213" s="135"/>
      <c r="S213" s="135">
        <f t="shared" si="12"/>
        <v>1.3229604294910904</v>
      </c>
      <c r="T213" s="135">
        <f t="shared" si="10"/>
        <v>0.04803409079473072</v>
      </c>
      <c r="U213" s="135">
        <f t="shared" si="11"/>
        <v>0.0023072738784764347</v>
      </c>
      <c r="V213" s="137">
        <f t="shared" si="13"/>
        <v>0.08443246639944636</v>
      </c>
      <c r="W213" s="137">
        <f t="shared" si="14"/>
        <v>0.003584857460868592</v>
      </c>
      <c r="X213" s="135"/>
      <c r="Y213" s="135"/>
      <c r="Z213" s="135"/>
      <c r="AA213" s="135"/>
      <c r="AB213" s="135"/>
      <c r="AC213" s="136"/>
      <c r="AD213" s="136"/>
    </row>
    <row r="214" spans="18:30" ht="12.75" customHeight="1">
      <c r="R214" s="135"/>
      <c r="S214" s="135">
        <f t="shared" si="12"/>
        <v>1.3298508483946898</v>
      </c>
      <c r="T214" s="135">
        <f aca="true" t="shared" si="15" ref="T214:T277">IF($S214&lt;=Tau*$Y$16,Pm*EXP(-$S214/Tau),-Pm/Tau/$Y$16/EXP(1)/($J$6-1)*$S214+Pm/EXP(1)/$Y$16*(1+1/($J$6-1)))</f>
        <v>0.04789824724847571</v>
      </c>
      <c r="U214" s="135">
        <f aca="true" t="shared" si="16" ref="U214:U277">T214*T214</f>
        <v>0.002294242089476111</v>
      </c>
      <c r="V214" s="137">
        <f t="shared" si="13"/>
        <v>0.08476297339720607</v>
      </c>
      <c r="W214" s="137">
        <f t="shared" si="14"/>
        <v>0.0035951517376902786</v>
      </c>
      <c r="X214" s="135"/>
      <c r="Y214" s="135"/>
      <c r="Z214" s="135"/>
      <c r="AA214" s="135"/>
      <c r="AB214" s="135"/>
      <c r="AC214" s="136"/>
      <c r="AD214" s="136"/>
    </row>
    <row r="215" spans="18:30" ht="12.75" customHeight="1">
      <c r="R215" s="135"/>
      <c r="S215" s="135">
        <f aca="true" t="shared" si="17" ref="S215:S278">S214+$U$18</f>
        <v>1.3367412672982892</v>
      </c>
      <c r="T215" s="135">
        <f t="shared" si="15"/>
        <v>0.047762787876642517</v>
      </c>
      <c r="U215" s="135">
        <f t="shared" si="16"/>
        <v>0.0022812839057491496</v>
      </c>
      <c r="V215" s="137">
        <f aca="true" t="shared" si="18" ref="V215:V278">V214+$U$18*(T214+T215)/2</f>
        <v>0.08509254569958807</v>
      </c>
      <c r="W215" s="137">
        <f aca="true" t="shared" si="19" ref="W215:W278">W214+$U$18*(U214+U215)/2/1.54</f>
        <v>0.003605387871070607</v>
      </c>
      <c r="X215" s="135"/>
      <c r="Y215" s="135"/>
      <c r="Z215" s="135"/>
      <c r="AA215" s="135"/>
      <c r="AB215" s="135"/>
      <c r="AC215" s="136"/>
      <c r="AD215" s="136"/>
    </row>
    <row r="216" spans="18:30" ht="12.75" customHeight="1">
      <c r="R216" s="135"/>
      <c r="S216" s="135">
        <f t="shared" si="17"/>
        <v>1.3436316862018887</v>
      </c>
      <c r="T216" s="135">
        <f t="shared" si="15"/>
        <v>0.04762771159276081</v>
      </c>
      <c r="U216" s="135">
        <f t="shared" si="16"/>
        <v>0.0022683989115632026</v>
      </c>
      <c r="V216" s="137">
        <f t="shared" si="18"/>
        <v>0.08542118594997196</v>
      </c>
      <c r="W216" s="137">
        <f t="shared" si="19"/>
        <v>0.003615566189411448</v>
      </c>
      <c r="X216" s="135"/>
      <c r="Y216" s="135"/>
      <c r="Z216" s="135"/>
      <c r="AA216" s="135"/>
      <c r="AB216" s="135"/>
      <c r="AC216" s="136"/>
      <c r="AD216" s="136"/>
    </row>
    <row r="217" spans="18:30" ht="12.75" customHeight="1">
      <c r="R217" s="135"/>
      <c r="S217" s="135">
        <f t="shared" si="17"/>
        <v>1.350522105105488</v>
      </c>
      <c r="T217" s="135">
        <f t="shared" si="15"/>
        <v>0.047493017313432806</v>
      </c>
      <c r="U217" s="135">
        <f t="shared" si="16"/>
        <v>0.0022555866935340283</v>
      </c>
      <c r="V217" s="137">
        <f t="shared" si="18"/>
        <v>0.08574889678426166</v>
      </c>
      <c r="W217" s="137">
        <f t="shared" si="19"/>
        <v>0.0036256870192598162</v>
      </c>
      <c r="X217" s="135"/>
      <c r="Y217" s="135"/>
      <c r="Z217" s="135"/>
      <c r="AA217" s="135"/>
      <c r="AB217" s="135"/>
      <c r="AC217" s="136"/>
      <c r="AD217" s="136"/>
    </row>
    <row r="218" spans="18:30" ht="12.75" customHeight="1">
      <c r="R218" s="135"/>
      <c r="S218" s="135">
        <f t="shared" si="17"/>
        <v>1.3574125240090875</v>
      </c>
      <c r="T218" s="135">
        <f t="shared" si="15"/>
        <v>0.04735870395832471</v>
      </c>
      <c r="U218" s="135">
        <f t="shared" si="16"/>
        <v>0.002242846840612241</v>
      </c>
      <c r="V218" s="137">
        <f t="shared" si="18"/>
        <v>0.0860756808309066</v>
      </c>
      <c r="W218" s="137">
        <f t="shared" si="19"/>
        <v>0.0036357506853183447</v>
      </c>
      <c r="X218" s="135"/>
      <c r="Y218" s="135"/>
      <c r="Z218" s="135"/>
      <c r="AA218" s="135"/>
      <c r="AB218" s="135"/>
      <c r="AC218" s="136"/>
      <c r="AD218" s="136"/>
    </row>
    <row r="219" spans="18:30" ht="12.75" customHeight="1">
      <c r="R219" s="135"/>
      <c r="S219" s="135">
        <f t="shared" si="17"/>
        <v>1.364302942912687</v>
      </c>
      <c r="T219" s="135">
        <f t="shared" si="15"/>
        <v>0.04722477045015792</v>
      </c>
      <c r="U219" s="135">
        <f t="shared" si="16"/>
        <v>0.0022301789440701083</v>
      </c>
      <c r="V219" s="137">
        <f t="shared" si="18"/>
        <v>0.08640154071092275</v>
      </c>
      <c r="W219" s="137">
        <f t="shared" si="19"/>
        <v>0.003645757510455703</v>
      </c>
      <c r="X219" s="135"/>
      <c r="Y219" s="135"/>
      <c r="Z219" s="135"/>
      <c r="AA219" s="135"/>
      <c r="AB219" s="135"/>
      <c r="AC219" s="136"/>
      <c r="AD219" s="136"/>
    </row>
    <row r="220" spans="18:30" ht="12.75" customHeight="1">
      <c r="R220" s="135"/>
      <c r="S220" s="135">
        <f t="shared" si="17"/>
        <v>1.3711933618162864</v>
      </c>
      <c r="T220" s="135">
        <f t="shared" si="15"/>
        <v>0.047091215714700485</v>
      </c>
      <c r="U220" s="135">
        <f t="shared" si="16"/>
        <v>0.0022175825974884537</v>
      </c>
      <c r="V220" s="137">
        <f t="shared" si="18"/>
        <v>0.08672647903791374</v>
      </c>
      <c r="W220" s="137">
        <f t="shared" si="19"/>
        <v>0.003655707815716955</v>
      </c>
      <c r="X220" s="135"/>
      <c r="Y220" s="135"/>
      <c r="Z220" s="135"/>
      <c r="AA220" s="135"/>
      <c r="AB220" s="135"/>
      <c r="AC220" s="136"/>
      <c r="AD220" s="136"/>
    </row>
    <row r="221" spans="18:30" ht="12.75" customHeight="1">
      <c r="R221" s="135"/>
      <c r="S221" s="135">
        <f t="shared" si="17"/>
        <v>1.3780837807198858</v>
      </c>
      <c r="T221" s="135">
        <f t="shared" si="15"/>
        <v>0.04695803868075845</v>
      </c>
      <c r="U221" s="135">
        <f t="shared" si="16"/>
        <v>0.002205057396743607</v>
      </c>
      <c r="V221" s="137">
        <f t="shared" si="18"/>
        <v>0.08705049841809169</v>
      </c>
      <c r="W221" s="137">
        <f t="shared" si="19"/>
        <v>0.0036656019203338613</v>
      </c>
      <c r="X221" s="135"/>
      <c r="Y221" s="135"/>
      <c r="Z221" s="135"/>
      <c r="AA221" s="135"/>
      <c r="AB221" s="135"/>
      <c r="AC221" s="136"/>
      <c r="AD221" s="136"/>
    </row>
    <row r="222" spans="18:30" ht="12.75" customHeight="1">
      <c r="R222" s="135"/>
      <c r="S222" s="135">
        <f t="shared" si="17"/>
        <v>1.3849741996234852</v>
      </c>
      <c r="T222" s="135">
        <f t="shared" si="15"/>
        <v>0.04682523828016725</v>
      </c>
      <c r="U222" s="135">
        <f t="shared" si="16"/>
        <v>0.0021926029399944405</v>
      </c>
      <c r="V222" s="137">
        <f t="shared" si="18"/>
        <v>0.08737360145029822</v>
      </c>
      <c r="W222" s="137">
        <f t="shared" si="19"/>
        <v>0.0036754401417351174</v>
      </c>
      <c r="X222" s="135"/>
      <c r="Y222" s="135"/>
      <c r="Z222" s="135"/>
      <c r="AA222" s="135"/>
      <c r="AB222" s="135"/>
      <c r="AC222" s="136"/>
      <c r="AD222" s="136"/>
    </row>
    <row r="223" spans="18:30" ht="12.75" customHeight="1">
      <c r="R223" s="135"/>
      <c r="S223" s="135">
        <f t="shared" si="17"/>
        <v>1.3918646185270847</v>
      </c>
      <c r="T223" s="135">
        <f t="shared" si="15"/>
        <v>0.04669281344778317</v>
      </c>
      <c r="U223" s="135">
        <f t="shared" si="16"/>
        <v>0.002180218827669481</v>
      </c>
      <c r="V223" s="137">
        <f t="shared" si="18"/>
        <v>0.08769579072602525</v>
      </c>
      <c r="W223" s="137">
        <f t="shared" si="19"/>
        <v>0.0036852227955565405</v>
      </c>
      <c r="X223" s="135"/>
      <c r="Y223" s="135"/>
      <c r="Z223" s="135"/>
      <c r="AA223" s="135"/>
      <c r="AB223" s="135"/>
      <c r="AC223" s="136"/>
      <c r="AD223" s="136"/>
    </row>
    <row r="224" spans="18:30" ht="12.75" customHeight="1">
      <c r="R224" s="135"/>
      <c r="S224" s="135">
        <f t="shared" si="17"/>
        <v>1.398755037430684</v>
      </c>
      <c r="T224" s="135">
        <f t="shared" si="15"/>
        <v>0.04656076312147479</v>
      </c>
      <c r="U224" s="135">
        <f t="shared" si="16"/>
        <v>0.0021679046624540864</v>
      </c>
      <c r="V224" s="137">
        <f t="shared" si="18"/>
        <v>0.08801706882943579</v>
      </c>
      <c r="W224" s="137">
        <f t="shared" si="19"/>
        <v>0.003694950195651194</v>
      </c>
      <c r="X224" s="135"/>
      <c r="Y224" s="135"/>
      <c r="Z224" s="135"/>
      <c r="AA224" s="135"/>
      <c r="AB224" s="135"/>
      <c r="AC224" s="136"/>
      <c r="AD224" s="136"/>
    </row>
    <row r="225" spans="18:30" ht="12.75" customHeight="1">
      <c r="R225" s="135"/>
      <c r="S225" s="135">
        <f t="shared" si="17"/>
        <v>1.4056454563342835</v>
      </c>
      <c r="T225" s="135">
        <f t="shared" si="15"/>
        <v>0.046429086242114455</v>
      </c>
      <c r="U225" s="135">
        <f t="shared" si="16"/>
        <v>0.002155660049277702</v>
      </c>
      <c r="V225" s="137">
        <f t="shared" si="18"/>
        <v>0.08833743833738465</v>
      </c>
      <c r="W225" s="137">
        <f t="shared" si="19"/>
        <v>0.0037046226540994576</v>
      </c>
      <c r="X225" s="135"/>
      <c r="Y225" s="135"/>
      <c r="Z225" s="135"/>
      <c r="AA225" s="135"/>
      <c r="AB225" s="135"/>
      <c r="AC225" s="136"/>
      <c r="AD225" s="136"/>
    </row>
    <row r="226" spans="18:30" ht="12.75" customHeight="1">
      <c r="R226" s="135"/>
      <c r="S226" s="135">
        <f t="shared" si="17"/>
        <v>1.412535875237883</v>
      </c>
      <c r="T226" s="135">
        <f t="shared" si="15"/>
        <v>0.04629778175356982</v>
      </c>
      <c r="U226" s="135">
        <f t="shared" si="16"/>
        <v>0.0021434845953011827</v>
      </c>
      <c r="V226" s="137">
        <f t="shared" si="18"/>
        <v>0.08865690181943917</v>
      </c>
      <c r="W226" s="137">
        <f t="shared" si="19"/>
        <v>0.0037142404812190405</v>
      </c>
      <c r="X226" s="135"/>
      <c r="Y226" s="135"/>
      <c r="Z226" s="135"/>
      <c r="AA226" s="135"/>
      <c r="AB226" s="135"/>
      <c r="AC226" s="136"/>
      <c r="AD226" s="136"/>
    </row>
    <row r="227" spans="18:30" ht="12.75" customHeight="1">
      <c r="R227" s="135"/>
      <c r="S227" s="135">
        <f t="shared" si="17"/>
        <v>1.4194262941414824</v>
      </c>
      <c r="T227" s="135">
        <f t="shared" si="15"/>
        <v>0.04616684860269533</v>
      </c>
      <c r="U227" s="135">
        <f t="shared" si="16"/>
        <v>0.0021313779099041913</v>
      </c>
      <c r="V227" s="137">
        <f t="shared" si="18"/>
        <v>0.08897546183789974</v>
      </c>
      <c r="W227" s="137">
        <f t="shared" si="19"/>
        <v>0.003723803985574935</v>
      </c>
      <c r="X227" s="135"/>
      <c r="Y227" s="135"/>
      <c r="Z227" s="135"/>
      <c r="AA227" s="135"/>
      <c r="AB227" s="135"/>
      <c r="AC227" s="136"/>
      <c r="AD227" s="136"/>
    </row>
    <row r="228" spans="18:30" ht="12.75" customHeight="1">
      <c r="R228" s="135"/>
      <c r="S228" s="135">
        <f t="shared" si="17"/>
        <v>1.4263167130450818</v>
      </c>
      <c r="T228" s="135">
        <f t="shared" si="15"/>
        <v>0.046036285739323786</v>
      </c>
      <c r="U228" s="135">
        <f t="shared" si="16"/>
        <v>0.0021193396046726666</v>
      </c>
      <c r="V228" s="137">
        <f t="shared" si="18"/>
        <v>0.08929312094782042</v>
      </c>
      <c r="W228" s="137">
        <f t="shared" si="19"/>
        <v>0.0037333134739893185</v>
      </c>
      <c r="X228" s="135"/>
      <c r="Y228" s="135"/>
      <c r="Z228" s="135"/>
      <c r="AA228" s="135"/>
      <c r="AB228" s="135"/>
      <c r="AC228" s="136"/>
      <c r="AD228" s="136"/>
    </row>
    <row r="229" spans="18:30" ht="12.75" customHeight="1">
      <c r="R229" s="135"/>
      <c r="S229" s="135">
        <f t="shared" si="17"/>
        <v>1.4332071319486812</v>
      </c>
      <c r="T229" s="135">
        <f t="shared" si="15"/>
        <v>0.04590609211625796</v>
      </c>
      <c r="U229" s="135">
        <f t="shared" si="16"/>
        <v>0.0021073692933863608</v>
      </c>
      <c r="V229" s="137">
        <f t="shared" si="18"/>
        <v>0.08960988169702941</v>
      </c>
      <c r="W229" s="137">
        <f t="shared" si="19"/>
        <v>0.0037427692515513956</v>
      </c>
      <c r="X229" s="135"/>
      <c r="Y229" s="135"/>
      <c r="Z229" s="135"/>
      <c r="AA229" s="135"/>
      <c r="AB229" s="135"/>
      <c r="AC229" s="136"/>
      <c r="AD229" s="136"/>
    </row>
    <row r="230" spans="18:30" ht="12.75" customHeight="1">
      <c r="R230" s="135"/>
      <c r="S230" s="135">
        <f t="shared" si="17"/>
        <v>1.4400975508522806</v>
      </c>
      <c r="T230" s="135">
        <f t="shared" si="15"/>
        <v>0.04577626668926215</v>
      </c>
      <c r="U230" s="135">
        <f t="shared" si="16"/>
        <v>0.0020954665920064515</v>
      </c>
      <c r="V230" s="137">
        <f t="shared" si="18"/>
        <v>0.08992574662614948</v>
      </c>
      <c r="W230" s="137">
        <f t="shared" si="19"/>
        <v>0.0037521716216271867</v>
      </c>
      <c r="X230" s="135"/>
      <c r="Y230" s="135"/>
      <c r="Z230" s="135"/>
      <c r="AA230" s="135"/>
      <c r="AB230" s="135"/>
      <c r="AC230" s="136"/>
      <c r="AD230" s="136"/>
    </row>
    <row r="231" spans="18:30" ht="12.75" customHeight="1">
      <c r="R231" s="135"/>
      <c r="S231" s="135">
        <f t="shared" si="17"/>
        <v>1.44698796975588</v>
      </c>
      <c r="T231" s="135">
        <f t="shared" si="15"/>
        <v>0.0456468084170538</v>
      </c>
      <c r="U231" s="135">
        <f t="shared" si="16"/>
        <v>0.0020836311186632137</v>
      </c>
      <c r="V231" s="137">
        <f t="shared" si="18"/>
        <v>0.09024071826861836</v>
      </c>
      <c r="W231" s="137">
        <f t="shared" si="19"/>
        <v>0.0037615208858692607</v>
      </c>
      <c r="X231" s="135"/>
      <c r="Y231" s="135"/>
      <c r="Z231" s="135"/>
      <c r="AA231" s="135"/>
      <c r="AB231" s="135"/>
      <c r="AC231" s="136"/>
      <c r="AD231" s="136"/>
    </row>
    <row r="232" spans="18:30" ht="12.75" customHeight="1">
      <c r="R232" s="135"/>
      <c r="S232" s="135">
        <f t="shared" si="17"/>
        <v>1.4538783886594795</v>
      </c>
      <c r="T232" s="135">
        <f t="shared" si="15"/>
        <v>0.04551771626129521</v>
      </c>
      <c r="U232" s="135">
        <f t="shared" si="16"/>
        <v>0.002071862493643778</v>
      </c>
      <c r="V232" s="137">
        <f t="shared" si="18"/>
        <v>0.09055479915070903</v>
      </c>
      <c r="W232" s="137">
        <f t="shared" si="19"/>
        <v>0.0037708173442264122</v>
      </c>
      <c r="X232" s="135"/>
      <c r="Y232" s="135"/>
      <c r="Z232" s="135"/>
      <c r="AA232" s="135"/>
      <c r="AB232" s="135"/>
      <c r="AC232" s="136"/>
      <c r="AD232" s="136"/>
    </row>
    <row r="233" spans="18:30" ht="12.75" customHeight="1">
      <c r="R233" s="135"/>
      <c r="S233" s="135">
        <f t="shared" si="17"/>
        <v>1.460768807563079</v>
      </c>
      <c r="T233" s="135">
        <f t="shared" si="15"/>
        <v>0.04538898918658513</v>
      </c>
      <c r="U233" s="135">
        <f t="shared" si="16"/>
        <v>0.0020601603393799414</v>
      </c>
      <c r="V233" s="137">
        <f t="shared" si="18"/>
        <v>0.09086799179155004</v>
      </c>
      <c r="W233" s="137">
        <f t="shared" si="19"/>
        <v>0.003780061294953286</v>
      </c>
      <c r="X233" s="135"/>
      <c r="Y233" s="135"/>
      <c r="Z233" s="135"/>
      <c r="AA233" s="135"/>
      <c r="AB233" s="135"/>
      <c r="AC233" s="136"/>
      <c r="AD233" s="136"/>
    </row>
    <row r="234" spans="18:30" ht="12.75" customHeight="1">
      <c r="R234" s="135"/>
      <c r="S234" s="135">
        <f t="shared" si="17"/>
        <v>1.4676592264666783</v>
      </c>
      <c r="T234" s="135">
        <f t="shared" si="15"/>
        <v>0.04526062616045052</v>
      </c>
      <c r="U234" s="135">
        <f t="shared" si="16"/>
        <v>0.002048524280436058</v>
      </c>
      <c r="V234" s="137">
        <f t="shared" si="18"/>
        <v>0.09118029870314566</v>
      </c>
      <c r="W234" s="137">
        <f t="shared" si="19"/>
        <v>0.0037892530346199447</v>
      </c>
      <c r="X234" s="135"/>
      <c r="Y234" s="135"/>
      <c r="Z234" s="135"/>
      <c r="AA234" s="135"/>
      <c r="AB234" s="135"/>
      <c r="AC234" s="136"/>
      <c r="AD234" s="136"/>
    </row>
    <row r="235" spans="18:30" ht="12.75" customHeight="1">
      <c r="R235" s="135"/>
      <c r="S235" s="135">
        <f t="shared" si="17"/>
        <v>1.4745496453702778</v>
      </c>
      <c r="T235" s="135">
        <f t="shared" si="15"/>
        <v>0.04513262615333822</v>
      </c>
      <c r="U235" s="135">
        <f t="shared" si="16"/>
        <v>0.002036953943496989</v>
      </c>
      <c r="V235" s="137">
        <f t="shared" si="18"/>
        <v>0.09149172239039605</v>
      </c>
      <c r="W235" s="137">
        <f t="shared" si="19"/>
        <v>0.0037983928581213837</v>
      </c>
      <c r="X235" s="135"/>
      <c r="Y235" s="135"/>
      <c r="Z235" s="135"/>
      <c r="AA235" s="135"/>
      <c r="AB235" s="135"/>
      <c r="AC235" s="136"/>
      <c r="AD235" s="136"/>
    </row>
    <row r="236" spans="18:30" ht="12.75" customHeight="1">
      <c r="R236" s="135"/>
      <c r="S236" s="135">
        <f t="shared" si="17"/>
        <v>1.4814400642738772</v>
      </c>
      <c r="T236" s="135">
        <f t="shared" si="15"/>
        <v>0.04500498813860674</v>
      </c>
      <c r="U236" s="135">
        <f t="shared" si="16"/>
        <v>0.002025448957356133</v>
      </c>
      <c r="V236" s="137">
        <f t="shared" si="18"/>
        <v>0.09180226535111734</v>
      </c>
      <c r="W236" s="137">
        <f t="shared" si="19"/>
        <v>0.0038074810586869925</v>
      </c>
      <c r="X236" s="135"/>
      <c r="Y236" s="135"/>
      <c r="Z236" s="135"/>
      <c r="AA236" s="135"/>
      <c r="AB236" s="135"/>
      <c r="AC236" s="136"/>
      <c r="AD236" s="136"/>
    </row>
    <row r="237" spans="18:30" ht="12.75" customHeight="1">
      <c r="R237" s="135"/>
      <c r="S237" s="135">
        <f t="shared" si="17"/>
        <v>1.4883304831774766</v>
      </c>
      <c r="T237" s="135">
        <f t="shared" si="15"/>
        <v>0.044877711092517966</v>
      </c>
      <c r="U237" s="135">
        <f t="shared" si="16"/>
        <v>0.0020140089529035103</v>
      </c>
      <c r="V237" s="137">
        <f t="shared" si="18"/>
        <v>0.09211193007606168</v>
      </c>
      <c r="W237" s="137">
        <f t="shared" si="19"/>
        <v>0.0038165179278899625</v>
      </c>
      <c r="X237" s="135"/>
      <c r="Y237" s="135"/>
      <c r="Z237" s="135"/>
      <c r="AA237" s="135"/>
      <c r="AB237" s="135"/>
      <c r="AC237" s="136"/>
      <c r="AD237" s="136"/>
    </row>
    <row r="238" spans="18:30" ht="12.75" customHeight="1">
      <c r="R238" s="135"/>
      <c r="S238" s="135">
        <f t="shared" si="17"/>
        <v>1.495220902081076</v>
      </c>
      <c r="T238" s="135">
        <f t="shared" si="15"/>
        <v>0.04475079399422901</v>
      </c>
      <c r="U238" s="135">
        <f t="shared" si="16"/>
        <v>0.0020026335631139233</v>
      </c>
      <c r="V238" s="137">
        <f t="shared" si="18"/>
        <v>0.09242071904893721</v>
      </c>
      <c r="W238" s="137">
        <f t="shared" si="19"/>
        <v>0.00382550375565664</v>
      </c>
      <c r="X238" s="135"/>
      <c r="Y238" s="135"/>
      <c r="Z238" s="135"/>
      <c r="AA238" s="135"/>
      <c r="AB238" s="135"/>
      <c r="AC238" s="136"/>
      <c r="AD238" s="136"/>
    </row>
    <row r="239" spans="18:30" ht="12.75" customHeight="1">
      <c r="R239" s="135"/>
      <c r="S239" s="135">
        <f t="shared" si="17"/>
        <v>1.5021113209846755</v>
      </c>
      <c r="T239" s="135">
        <f t="shared" si="15"/>
        <v>0.044624235825783974</v>
      </c>
      <c r="U239" s="135">
        <f t="shared" si="16"/>
        <v>0.0019913224230351818</v>
      </c>
      <c r="V239" s="137">
        <f t="shared" si="18"/>
        <v>0.09272863474642801</v>
      </c>
      <c r="W239" s="137">
        <f t="shared" si="19"/>
        <v>0.0038344388302758306</v>
      </c>
      <c r="X239" s="135"/>
      <c r="Y239" s="135"/>
      <c r="Z239" s="135"/>
      <c r="AA239" s="135"/>
      <c r="AB239" s="135"/>
      <c r="AC239" s="136"/>
      <c r="AD239" s="136"/>
    </row>
    <row r="240" spans="18:30" ht="12.75" customHeight="1">
      <c r="R240" s="135"/>
      <c r="S240" s="135">
        <f t="shared" si="17"/>
        <v>1.509001739888275</v>
      </c>
      <c r="T240" s="135">
        <f t="shared" si="15"/>
        <v>0.04449803557210581</v>
      </c>
      <c r="U240" s="135">
        <f t="shared" si="16"/>
        <v>0.0019800751697763943</v>
      </c>
      <c r="V240" s="137">
        <f t="shared" si="18"/>
        <v>0.09303567963821388</v>
      </c>
      <c r="W240" s="137">
        <f t="shared" si="19"/>
        <v>0.0038433234384080443</v>
      </c>
      <c r="X240" s="135"/>
      <c r="Y240" s="135"/>
      <c r="Z240" s="135"/>
      <c r="AA240" s="135"/>
      <c r="AB240" s="135"/>
      <c r="AC240" s="136"/>
      <c r="AD240" s="136"/>
    </row>
    <row r="241" spans="18:30" ht="12.75" customHeight="1">
      <c r="R241" s="135"/>
      <c r="S241" s="135">
        <f t="shared" si="17"/>
        <v>1.5158921587918743</v>
      </c>
      <c r="T241" s="135">
        <f t="shared" si="15"/>
        <v>0.0443721922209882</v>
      </c>
      <c r="U241" s="135">
        <f t="shared" si="16"/>
        <v>0.0019688914424963256</v>
      </c>
      <c r="V241" s="137">
        <f t="shared" si="18"/>
        <v>0.09334185618699024</v>
      </c>
      <c r="W241" s="137">
        <f t="shared" si="19"/>
        <v>0.003852157865094696</v>
      </c>
      <c r="X241" s="135"/>
      <c r="Y241" s="135"/>
      <c r="Z241" s="135"/>
      <c r="AA241" s="135"/>
      <c r="AB241" s="135"/>
      <c r="AC241" s="136"/>
      <c r="AD241" s="136"/>
    </row>
    <row r="242" spans="18:30" ht="12.75" customHeight="1">
      <c r="R242" s="135"/>
      <c r="S242" s="135">
        <f t="shared" si="17"/>
        <v>1.5227825776954738</v>
      </c>
      <c r="T242" s="135">
        <f t="shared" si="15"/>
        <v>0.04424670476308737</v>
      </c>
      <c r="U242" s="135">
        <f t="shared" si="16"/>
        <v>0.0019577708823918186</v>
      </c>
      <c r="V242" s="137">
        <f t="shared" si="18"/>
        <v>0.09364716684848784</v>
      </c>
      <c r="W242" s="137">
        <f t="shared" si="19"/>
        <v>0.0038609423937672484</v>
      </c>
      <c r="X242" s="135"/>
      <c r="Y242" s="135"/>
      <c r="Z242" s="135"/>
      <c r="AA242" s="135"/>
      <c r="AB242" s="135"/>
      <c r="AC242" s="136"/>
      <c r="AD242" s="136"/>
    </row>
    <row r="243" spans="18:30" ht="12.75" customHeight="1">
      <c r="R243" s="135"/>
      <c r="S243" s="135">
        <f t="shared" si="17"/>
        <v>1.5296729965990732</v>
      </c>
      <c r="T243" s="135">
        <f t="shared" si="15"/>
        <v>0.04412157219191407</v>
      </c>
      <c r="U243" s="135">
        <f t="shared" si="16"/>
        <v>0.0019467131326862852</v>
      </c>
      <c r="V243" s="137">
        <f t="shared" si="18"/>
        <v>0.09395161407149247</v>
      </c>
      <c r="W243" s="137">
        <f t="shared" si="19"/>
        <v>0.0038696773062563057</v>
      </c>
      <c r="X243" s="135"/>
      <c r="Y243" s="135"/>
      <c r="Z243" s="135"/>
      <c r="AA243" s="135"/>
      <c r="AB243" s="135"/>
      <c r="AC243" s="136"/>
      <c r="AD243" s="136"/>
    </row>
    <row r="244" spans="18:30" ht="12.75" customHeight="1">
      <c r="R244" s="135"/>
      <c r="S244" s="135">
        <f t="shared" si="17"/>
        <v>1.5365634155026726</v>
      </c>
      <c r="T244" s="135">
        <f t="shared" si="15"/>
        <v>0.043996793503825446</v>
      </c>
      <c r="U244" s="135">
        <f t="shared" si="16"/>
        <v>0.0019357178386182569</v>
      </c>
      <c r="V244" s="137">
        <f t="shared" si="18"/>
        <v>0.09425520029786458</v>
      </c>
      <c r="W244" s="137">
        <f t="shared" si="19"/>
        <v>0.0038783628828006553</v>
      </c>
      <c r="X244" s="135"/>
      <c r="Y244" s="135"/>
      <c r="Z244" s="135"/>
      <c r="AA244" s="135"/>
      <c r="AB244" s="135"/>
      <c r="AC244" s="136"/>
      <c r="AD244" s="136"/>
    </row>
    <row r="245" spans="18:30" ht="12.75" customHeight="1">
      <c r="R245" s="135"/>
      <c r="S245" s="135">
        <f t="shared" si="17"/>
        <v>1.543453834406272</v>
      </c>
      <c r="T245" s="135">
        <f t="shared" si="15"/>
        <v>0.04387236769801703</v>
      </c>
      <c r="U245" s="135">
        <f t="shared" si="16"/>
        <v>0.001924784647430008</v>
      </c>
      <c r="V245" s="137">
        <f t="shared" si="18"/>
        <v>0.09455792796255888</v>
      </c>
      <c r="W245" s="137">
        <f t="shared" si="19"/>
        <v>0.003886999402056259</v>
      </c>
      <c r="X245" s="135"/>
      <c r="Y245" s="135"/>
      <c r="Z245" s="135"/>
      <c r="AA245" s="135"/>
      <c r="AB245" s="135"/>
      <c r="AC245" s="136"/>
      <c r="AD245" s="136"/>
    </row>
    <row r="246" spans="18:30" ht="12.75" customHeight="1">
      <c r="R246" s="135"/>
      <c r="S246" s="135">
        <f t="shared" si="17"/>
        <v>1.5503442533098715</v>
      </c>
      <c r="T246" s="135">
        <f t="shared" si="15"/>
        <v>0.04374829377651467</v>
      </c>
      <c r="U246" s="135">
        <f t="shared" si="16"/>
        <v>0.0019139132083562324</v>
      </c>
      <c r="V246" s="137">
        <f t="shared" si="18"/>
        <v>0.09485979949364388</v>
      </c>
      <c r="W246" s="137">
        <f t="shared" si="19"/>
        <v>0.0038955871411051925</v>
      </c>
      <c r="X246" s="135"/>
      <c r="Y246" s="135"/>
      <c r="Z246" s="135"/>
      <c r="AA246" s="135"/>
      <c r="AB246" s="135"/>
      <c r="AC246" s="136"/>
      <c r="AD246" s="136"/>
    </row>
    <row r="247" spans="18:30" ht="12.75" customHeight="1">
      <c r="R247" s="135"/>
      <c r="S247" s="135">
        <f t="shared" si="17"/>
        <v>1.557234672213471</v>
      </c>
      <c r="T247" s="135">
        <f t="shared" si="15"/>
        <v>0.04362457074416657</v>
      </c>
      <c r="U247" s="135">
        <f t="shared" si="16"/>
        <v>0.0019031031726127938</v>
      </c>
      <c r="V247" s="137">
        <f t="shared" si="18"/>
        <v>0.09516081731232136</v>
      </c>
      <c r="W247" s="137">
        <f t="shared" si="19"/>
        <v>0.0039041263754645357</v>
      </c>
      <c r="X247" s="135"/>
      <c r="Y247" s="135"/>
      <c r="Z247" s="135"/>
      <c r="AA247" s="135"/>
      <c r="AB247" s="135"/>
      <c r="AC247" s="136"/>
      <c r="AD247" s="136"/>
    </row>
    <row r="248" spans="18:30" ht="12.75" customHeight="1">
      <c r="R248" s="135"/>
      <c r="S248" s="135">
        <f t="shared" si="17"/>
        <v>1.5641250911170703</v>
      </c>
      <c r="T248" s="135">
        <f t="shared" si="15"/>
        <v>0.043501197608635286</v>
      </c>
      <c r="U248" s="135">
        <f t="shared" si="16"/>
        <v>0.0018923541933855363</v>
      </c>
      <c r="V248" s="137">
        <f t="shared" si="18"/>
        <v>0.09546098383294574</v>
      </c>
      <c r="W248" s="137">
        <f t="shared" si="19"/>
        <v>0.003912617379095211</v>
      </c>
      <c r="X248" s="135"/>
      <c r="Y248" s="135"/>
      <c r="Z248" s="135"/>
      <c r="AA248" s="135"/>
      <c r="AB248" s="135"/>
      <c r="AC248" s="136"/>
      <c r="AD248" s="136"/>
    </row>
    <row r="249" spans="18:30" ht="12.75" customHeight="1">
      <c r="R249" s="135"/>
      <c r="S249" s="135">
        <f t="shared" si="17"/>
        <v>1.5710155100206697</v>
      </c>
      <c r="T249" s="135">
        <f t="shared" si="15"/>
        <v>0.04337817338038977</v>
      </c>
      <c r="U249" s="135">
        <f t="shared" si="16"/>
        <v>0.0018816659258191553</v>
      </c>
      <c r="V249" s="137">
        <f t="shared" si="18"/>
        <v>0.09576030146304354</v>
      </c>
      <c r="W249" s="137">
        <f t="shared" si="19"/>
        <v>0.0039210604244107735</v>
      </c>
      <c r="X249" s="135"/>
      <c r="Y249" s="135"/>
      <c r="Z249" s="135"/>
      <c r="AA249" s="135"/>
      <c r="AB249" s="135"/>
      <c r="AC249" s="136"/>
      <c r="AD249" s="136"/>
    </row>
    <row r="250" spans="18:30" ht="12.75" customHeight="1">
      <c r="R250" s="135"/>
      <c r="S250" s="135">
        <f t="shared" si="17"/>
        <v>1.5779059289242692</v>
      </c>
      <c r="T250" s="135">
        <f t="shared" si="15"/>
        <v>0.0432554970726974</v>
      </c>
      <c r="U250" s="135">
        <f t="shared" si="16"/>
        <v>0.0018710380270061334</v>
      </c>
      <c r="V250" s="137">
        <f t="shared" si="18"/>
        <v>0.09605877260333262</v>
      </c>
      <c r="W250" s="137">
        <f t="shared" si="19"/>
        <v>0.00392945578228615</v>
      </c>
      <c r="X250" s="135"/>
      <c r="Y250" s="135"/>
      <c r="Z250" s="135"/>
      <c r="AA250" s="135"/>
      <c r="AB250" s="135"/>
      <c r="AC250" s="136"/>
      <c r="AD250" s="136"/>
    </row>
    <row r="251" spans="18:30" ht="12.75" customHeight="1">
      <c r="R251" s="135"/>
      <c r="S251" s="135">
        <f t="shared" si="17"/>
        <v>1.5847963478278686</v>
      </c>
      <c r="T251" s="135">
        <f t="shared" si="15"/>
        <v>0.04313316770161616</v>
      </c>
      <c r="U251" s="135">
        <f t="shared" si="16"/>
        <v>0.0018604701559757435</v>
      </c>
      <c r="V251" s="137">
        <f t="shared" si="18"/>
        <v>0.09635639964774144</v>
      </c>
      <c r="W251" s="137">
        <f t="shared" si="19"/>
        <v>0.00393780372206633</v>
      </c>
      <c r="X251" s="135"/>
      <c r="Y251" s="135"/>
      <c r="Z251" s="135"/>
      <c r="AA251" s="135"/>
      <c r="AB251" s="135"/>
      <c r="AC251" s="136"/>
      <c r="AD251" s="136"/>
    </row>
    <row r="252" spans="18:30" ht="12.75" customHeight="1">
      <c r="R252" s="135"/>
      <c r="S252" s="135">
        <f t="shared" si="17"/>
        <v>1.591686766731468</v>
      </c>
      <c r="T252" s="135">
        <f t="shared" si="15"/>
        <v>0.043011184285986645</v>
      </c>
      <c r="U252" s="135">
        <f t="shared" si="16"/>
        <v>0.0018499619736831044</v>
      </c>
      <c r="V252" s="137">
        <f t="shared" si="18"/>
        <v>0.09665318498342829</v>
      </c>
      <c r="W252" s="137">
        <f t="shared" si="19"/>
        <v>0.003946104511575006</v>
      </c>
      <c r="X252" s="135"/>
      <c r="Y252" s="135"/>
      <c r="Z252" s="135"/>
      <c r="AA252" s="135"/>
      <c r="AB252" s="135"/>
      <c r="AC252" s="136"/>
      <c r="AD252" s="136"/>
    </row>
    <row r="253" spans="18:30" ht="12.75" customHeight="1">
      <c r="R253" s="135"/>
      <c r="S253" s="135">
        <f t="shared" si="17"/>
        <v>1.5985771856350675</v>
      </c>
      <c r="T253" s="135">
        <f t="shared" si="15"/>
        <v>0.04288954584742423</v>
      </c>
      <c r="U253" s="135">
        <f t="shared" si="16"/>
        <v>0.001839513142998305</v>
      </c>
      <c r="V253" s="137">
        <f t="shared" si="18"/>
        <v>0.09694913099080041</v>
      </c>
      <c r="W253" s="137">
        <f t="shared" si="19"/>
        <v>0.003954358417123169</v>
      </c>
      <c r="X253" s="135"/>
      <c r="Y253" s="135"/>
      <c r="Z253" s="135"/>
      <c r="AA253" s="135"/>
      <c r="AB253" s="135"/>
      <c r="AC253" s="136"/>
      <c r="AD253" s="136"/>
    </row>
    <row r="254" spans="18:30" ht="12.75" customHeight="1">
      <c r="R254" s="135"/>
      <c r="S254" s="135">
        <f t="shared" si="17"/>
        <v>1.6054676045386669</v>
      </c>
      <c r="T254" s="135">
        <f t="shared" si="15"/>
        <v>0.04276825141031124</v>
      </c>
      <c r="U254" s="135">
        <f t="shared" si="16"/>
        <v>0.0018291233286955892</v>
      </c>
      <c r="V254" s="137">
        <f t="shared" si="18"/>
        <v>0.0972442400435331</v>
      </c>
      <c r="W254" s="137">
        <f t="shared" si="19"/>
        <v>0.003962565703517648</v>
      </c>
      <c r="X254" s="135"/>
      <c r="Y254" s="135"/>
      <c r="Z254" s="135"/>
      <c r="AA254" s="135"/>
      <c r="AB254" s="135"/>
      <c r="AC254" s="136"/>
      <c r="AD254" s="136"/>
    </row>
    <row r="255" spans="18:30" ht="12.75" customHeight="1">
      <c r="R255" s="135"/>
      <c r="S255" s="135">
        <f t="shared" si="17"/>
        <v>1.6123580234422663</v>
      </c>
      <c r="T255" s="135">
        <f t="shared" si="15"/>
        <v>0.0426473000017891</v>
      </c>
      <c r="U255" s="135">
        <f t="shared" si="16"/>
        <v>0.0018187921974426007</v>
      </c>
      <c r="V255" s="137">
        <f t="shared" si="18"/>
        <v>0.09753851450858876</v>
      </c>
      <c r="W255" s="137">
        <f t="shared" si="19"/>
        <v>0.003970726634069608</v>
      </c>
      <c r="X255" s="135"/>
      <c r="Y255" s="135"/>
      <c r="Z255" s="135"/>
      <c r="AA255" s="135"/>
      <c r="AB255" s="135"/>
      <c r="AC255" s="136"/>
      <c r="AD255" s="136"/>
    </row>
    <row r="256" spans="18:30" ht="12.75" customHeight="1">
      <c r="R256" s="135"/>
      <c r="S256" s="135">
        <f t="shared" si="17"/>
        <v>1.6192484423458657</v>
      </c>
      <c r="T256" s="135">
        <f t="shared" si="15"/>
        <v>0.04252669065175057</v>
      </c>
      <c r="U256" s="135">
        <f t="shared" si="16"/>
        <v>0.0018085194177896893</v>
      </c>
      <c r="V256" s="137">
        <f t="shared" si="18"/>
        <v>0.09783195674623583</v>
      </c>
      <c r="W256" s="137">
        <f t="shared" si="19"/>
        <v>0.003978841470602999</v>
      </c>
      <c r="X256" s="135"/>
      <c r="Y256" s="135"/>
      <c r="Z256" s="135"/>
      <c r="AA256" s="135"/>
      <c r="AB256" s="135"/>
      <c r="AC256" s="136"/>
      <c r="AD256" s="136"/>
    </row>
    <row r="257" spans="18:30" ht="12.75" customHeight="1">
      <c r="R257" s="135"/>
      <c r="S257" s="135">
        <f t="shared" si="17"/>
        <v>1.6261388612494652</v>
      </c>
      <c r="T257" s="135">
        <f t="shared" si="15"/>
        <v>0.04240642239283189</v>
      </c>
      <c r="U257" s="135">
        <f t="shared" si="16"/>
        <v>0.001798304660159274</v>
      </c>
      <c r="V257" s="137">
        <f t="shared" si="18"/>
        <v>0.09812456911006781</v>
      </c>
      <c r="W257" s="137">
        <f t="shared" si="19"/>
        <v>0.003986910473462953</v>
      </c>
      <c r="X257" s="135"/>
      <c r="Y257" s="135"/>
      <c r="Z257" s="135"/>
      <c r="AA257" s="135"/>
      <c r="AB257" s="135"/>
      <c r="AC257" s="136"/>
      <c r="AD257" s="136"/>
    </row>
    <row r="258" spans="18:30" ht="12.75" customHeight="1">
      <c r="R258" s="135"/>
      <c r="S258" s="135">
        <f t="shared" si="17"/>
        <v>1.6330292801530646</v>
      </c>
      <c r="T258" s="135">
        <f t="shared" si="15"/>
        <v>0.042286494260405115</v>
      </c>
      <c r="U258" s="135">
        <f t="shared" si="16"/>
        <v>0.0017881475968352747</v>
      </c>
      <c r="V258" s="137">
        <f t="shared" si="18"/>
        <v>0.09841635394702203</v>
      </c>
      <c r="W258" s="137">
        <f t="shared" si="19"/>
        <v>0.003994933901524138</v>
      </c>
      <c r="X258" s="135"/>
      <c r="Y258" s="135"/>
      <c r="Z258" s="135"/>
      <c r="AA258" s="135"/>
      <c r="AB258" s="135"/>
      <c r="AC258" s="136"/>
      <c r="AD258" s="136"/>
    </row>
    <row r="259" spans="18:30" ht="12.75" customHeight="1">
      <c r="R259" s="135"/>
      <c r="S259" s="135">
        <f t="shared" si="17"/>
        <v>1.639919699056664</v>
      </c>
      <c r="T259" s="135">
        <f t="shared" si="15"/>
        <v>0.0421669052925703</v>
      </c>
      <c r="U259" s="135">
        <f t="shared" si="16"/>
        <v>0.0017780479019525932</v>
      </c>
      <c r="V259" s="137">
        <f t="shared" si="18"/>
        <v>0.09870731359739855</v>
      </c>
      <c r="W259" s="137">
        <f t="shared" si="19"/>
        <v>0.004002912012199066</v>
      </c>
      <c r="X259" s="135"/>
      <c r="Y259" s="135"/>
      <c r="Z259" s="135"/>
      <c r="AA259" s="135"/>
      <c r="AB259" s="135"/>
      <c r="AC259" s="136"/>
      <c r="AD259" s="136"/>
    </row>
    <row r="260" spans="18:30" ht="12.75" customHeight="1">
      <c r="R260" s="135"/>
      <c r="S260" s="135">
        <f t="shared" si="17"/>
        <v>1.6468101179602634</v>
      </c>
      <c r="T260" s="135">
        <f t="shared" si="15"/>
        <v>0.04204765453014782</v>
      </c>
      <c r="U260" s="135">
        <f t="shared" si="16"/>
        <v>0.0017680052514866603</v>
      </c>
      <c r="V260" s="137">
        <f t="shared" si="18"/>
        <v>0.09899745039487894</v>
      </c>
      <c r="W260" s="137">
        <f t="shared" si="19"/>
        <v>0.004010845061446348</v>
      </c>
      <c r="X260" s="135"/>
      <c r="Y260" s="135"/>
      <c r="Z260" s="135"/>
      <c r="AA260" s="135"/>
      <c r="AB260" s="135"/>
      <c r="AC260" s="136"/>
      <c r="AD260" s="136"/>
    </row>
    <row r="261" spans="18:30" ht="12.75" customHeight="1">
      <c r="R261" s="135"/>
      <c r="S261" s="135">
        <f t="shared" si="17"/>
        <v>1.6537005368638629</v>
      </c>
      <c r="T261" s="135">
        <f t="shared" si="15"/>
        <v>0.04192874101667069</v>
      </c>
      <c r="U261" s="135">
        <f t="shared" si="16"/>
        <v>0.0017580193232430432</v>
      </c>
      <c r="V261" s="137">
        <f t="shared" si="18"/>
        <v>0.0992867666665449</v>
      </c>
      <c r="W261" s="137">
        <f t="shared" si="19"/>
        <v>0.004018733303778904</v>
      </c>
      <c r="X261" s="135"/>
      <c r="Y261" s="135"/>
      <c r="Z261" s="135"/>
      <c r="AA261" s="135"/>
      <c r="AB261" s="135"/>
      <c r="AC261" s="136"/>
      <c r="AD261" s="136"/>
    </row>
    <row r="262" spans="18:30" ht="12.75" customHeight="1">
      <c r="R262" s="135"/>
      <c r="S262" s="135">
        <f t="shared" si="17"/>
        <v>1.6605909557674623</v>
      </c>
      <c r="T262" s="135">
        <f t="shared" si="15"/>
        <v>0.04181016379837685</v>
      </c>
      <c r="U262" s="135">
        <f t="shared" si="16"/>
        <v>0.001748089796847102</v>
      </c>
      <c r="V262" s="137">
        <f t="shared" si="18"/>
        <v>0.09957526473289706</v>
      </c>
      <c r="W262" s="137">
        <f t="shared" si="19"/>
        <v>0.004026576992272135</v>
      </c>
      <c r="X262" s="135"/>
      <c r="Y262" s="135"/>
      <c r="Z262" s="135"/>
      <c r="AA262" s="135"/>
      <c r="AB262" s="135"/>
      <c r="AC262" s="136"/>
      <c r="AD262" s="136"/>
    </row>
    <row r="263" spans="18:30" ht="12.75" customHeight="1">
      <c r="R263" s="135"/>
      <c r="S263" s="135">
        <f t="shared" si="17"/>
        <v>1.6674813746710617</v>
      </c>
      <c r="T263" s="135">
        <f t="shared" si="15"/>
        <v>0.04169192192420157</v>
      </c>
      <c r="U263" s="135">
        <f t="shared" si="16"/>
        <v>0.0017382163537337195</v>
      </c>
      <c r="V263" s="137">
        <f t="shared" si="18"/>
        <v>0.09986294690787348</v>
      </c>
      <c r="W263" s="137">
        <f t="shared" si="19"/>
        <v>0.004034376378572037</v>
      </c>
      <c r="X263" s="135"/>
      <c r="Y263" s="135"/>
      <c r="Z263" s="135"/>
      <c r="AA263" s="135"/>
      <c r="AB263" s="135"/>
      <c r="AC263" s="136"/>
      <c r="AD263" s="136"/>
    </row>
    <row r="264" spans="18:30" ht="16.5" customHeight="1">
      <c r="R264" s="135"/>
      <c r="S264" s="135">
        <f t="shared" si="17"/>
        <v>1.6743717935746611</v>
      </c>
      <c r="T264" s="135">
        <f t="shared" si="15"/>
        <v>0.041574014445769775</v>
      </c>
      <c r="U264" s="135">
        <f t="shared" si="16"/>
        <v>0.001728398677137074</v>
      </c>
      <c r="V264" s="137">
        <f t="shared" si="18"/>
        <v>0.10014981549886826</v>
      </c>
      <c r="W264" s="137">
        <f t="shared" si="19"/>
        <v>0.004042131712903275</v>
      </c>
      <c r="X264" s="135"/>
      <c r="Y264" s="135"/>
      <c r="Z264" s="135"/>
      <c r="AA264" s="135"/>
      <c r="AB264" s="135"/>
      <c r="AC264" s="136"/>
      <c r="AD264" s="136"/>
    </row>
    <row r="265" spans="18:30" ht="16.5" customHeight="1">
      <c r="R265" s="135"/>
      <c r="S265" s="135">
        <f t="shared" si="17"/>
        <v>1.6812622124782606</v>
      </c>
      <c r="T265" s="135">
        <f t="shared" si="15"/>
        <v>0.041456440417388454</v>
      </c>
      <c r="U265" s="135">
        <f t="shared" si="16"/>
        <v>0.001718636452080479</v>
      </c>
      <c r="V265" s="137">
        <f t="shared" si="18"/>
        <v>0.10043587280675004</v>
      </c>
      <c r="W265" s="137">
        <f t="shared" si="19"/>
        <v>0.004049843244077213</v>
      </c>
      <c r="X265" s="135"/>
      <c r="Y265" s="135"/>
      <c r="Z265" s="135"/>
      <c r="AA265" s="135"/>
      <c r="AB265" s="135"/>
      <c r="AC265" s="136"/>
      <c r="AD265" s="136"/>
    </row>
    <row r="266" spans="18:30" ht="16.5" customHeight="1">
      <c r="R266" s="135"/>
      <c r="S266" s="135">
        <f t="shared" si="17"/>
        <v>1.68815263138186</v>
      </c>
      <c r="T266" s="135">
        <f t="shared" si="15"/>
        <v>0.04133919889603909</v>
      </c>
      <c r="U266" s="135">
        <f t="shared" si="16"/>
        <v>0.0017089293653662796</v>
      </c>
      <c r="V266" s="137">
        <f t="shared" si="18"/>
        <v>0.10072112112588046</v>
      </c>
      <c r="W266" s="137">
        <f t="shared" si="19"/>
        <v>0.004057511219499897</v>
      </c>
      <c r="X266" s="135"/>
      <c r="Y266" s="135"/>
      <c r="Z266" s="135"/>
      <c r="AA266" s="135"/>
      <c r="AB266" s="135"/>
      <c r="AC266" s="136"/>
      <c r="AD266" s="136"/>
    </row>
    <row r="267" spans="18:30" ht="16.5" customHeight="1">
      <c r="R267" s="135"/>
      <c r="S267" s="135">
        <f t="shared" si="17"/>
        <v>1.6950430502854594</v>
      </c>
      <c r="T267" s="135">
        <f t="shared" si="15"/>
        <v>0.041222288941370075</v>
      </c>
      <c r="U267" s="135">
        <f t="shared" si="16"/>
        <v>0.0016992771055658017</v>
      </c>
      <c r="V267" s="137">
        <f t="shared" si="18"/>
        <v>0.10100556274413254</v>
      </c>
      <c r="W267" s="137">
        <f t="shared" si="19"/>
        <v>0.0040651358851799884</v>
      </c>
      <c r="X267" s="135"/>
      <c r="Y267" s="135"/>
      <c r="Z267" s="135"/>
      <c r="AA267" s="135"/>
      <c r="AB267" s="135"/>
      <c r="AC267" s="136"/>
      <c r="AD267" s="136"/>
    </row>
    <row r="268" spans="18:30" ht="18" customHeight="1">
      <c r="R268" s="135"/>
      <c r="S268" s="135">
        <f t="shared" si="17"/>
        <v>1.7019334691890589</v>
      </c>
      <c r="T268" s="135">
        <f t="shared" si="15"/>
        <v>0.04110570961568918</v>
      </c>
      <c r="U268" s="135">
        <f t="shared" si="16"/>
        <v>0.0016896793630093616</v>
      </c>
      <c r="V268" s="137">
        <f t="shared" si="18"/>
        <v>0.10128919994290908</v>
      </c>
      <c r="W268" s="137">
        <f t="shared" si="19"/>
        <v>0.004072717485736659</v>
      </c>
      <c r="X268" s="135"/>
      <c r="Y268" s="135"/>
      <c r="Z268" s="135"/>
      <c r="AA268" s="135"/>
      <c r="AB268" s="135"/>
      <c r="AC268" s="136"/>
      <c r="AD268" s="136"/>
    </row>
    <row r="269" spans="18:30" ht="12.75" customHeight="1">
      <c r="R269" s="135"/>
      <c r="S269" s="135">
        <f t="shared" si="17"/>
        <v>1.7088238880926583</v>
      </c>
      <c r="T269" s="135">
        <f t="shared" si="15"/>
        <v>0.040989459983956034</v>
      </c>
      <c r="U269" s="135">
        <f t="shared" si="16"/>
        <v>0.001680135829776333</v>
      </c>
      <c r="V269" s="137">
        <f t="shared" si="18"/>
        <v>0.10157203499716087</v>
      </c>
      <c r="W269" s="137">
        <f t="shared" si="19"/>
        <v>0.00408025626440744</v>
      </c>
      <c r="X269" s="135"/>
      <c r="Y269" s="135"/>
      <c r="Z269" s="135"/>
      <c r="AA269" s="135"/>
      <c r="AB269" s="135"/>
      <c r="AC269" s="136"/>
      <c r="AD269" s="136"/>
    </row>
    <row r="270" spans="18:30" ht="12.75" customHeight="1">
      <c r="R270" s="135"/>
      <c r="S270" s="135">
        <f t="shared" si="17"/>
        <v>1.7157143069962577</v>
      </c>
      <c r="T270" s="135">
        <f t="shared" si="15"/>
        <v>0.04087353911377461</v>
      </c>
      <c r="U270" s="135">
        <f t="shared" si="16"/>
        <v>0.0016706461996852627</v>
      </c>
      <c r="V270" s="137">
        <f t="shared" si="18"/>
        <v>0.10185407017540504</v>
      </c>
      <c r="W270" s="137">
        <f t="shared" si="19"/>
        <v>0.004087752463056026</v>
      </c>
      <c r="X270" s="135"/>
      <c r="Y270" s="135"/>
      <c r="Z270" s="135"/>
      <c r="AA270" s="135"/>
      <c r="AB270" s="135"/>
      <c r="AC270" s="136"/>
      <c r="AD270" s="136"/>
    </row>
    <row r="271" spans="18:30" ht="12.75" customHeight="1">
      <c r="R271" s="135"/>
      <c r="S271" s="135">
        <f t="shared" si="17"/>
        <v>1.7226047258998571</v>
      </c>
      <c r="T271" s="135">
        <f t="shared" si="15"/>
        <v>0.04075794607538577</v>
      </c>
      <c r="U271" s="135">
        <f t="shared" si="16"/>
        <v>0.0016612101682840542</v>
      </c>
      <c r="V271" s="137">
        <f t="shared" si="18"/>
        <v>0.10213530773974319</v>
      </c>
      <c r="W271" s="137">
        <f t="shared" si="19"/>
        <v>0.004095206322180031</v>
      </c>
      <c r="X271" s="135"/>
      <c r="Y271" s="135"/>
      <c r="Z271" s="135"/>
      <c r="AA271" s="135"/>
      <c r="AB271" s="135"/>
      <c r="AC271" s="136"/>
      <c r="AD271" s="136"/>
    </row>
    <row r="272" spans="18:30" ht="12.75" customHeight="1">
      <c r="R272" s="135"/>
      <c r="S272" s="135">
        <f t="shared" si="17"/>
        <v>1.7294951448034566</v>
      </c>
      <c r="T272" s="135">
        <f t="shared" si="15"/>
        <v>0.04064267994165979</v>
      </c>
      <c r="U272" s="135">
        <f t="shared" si="16"/>
        <v>0.0016518274328401954</v>
      </c>
      <c r="V272" s="137">
        <f t="shared" si="18"/>
        <v>0.10241574994587953</v>
      </c>
      <c r="W272" s="137">
        <f t="shared" si="19"/>
        <v>0.004102618080918706</v>
      </c>
      <c r="X272" s="135"/>
      <c r="Y272" s="135"/>
      <c r="Z272" s="135"/>
      <c r="AA272" s="135"/>
      <c r="AB272" s="135"/>
      <c r="AC272" s="136"/>
      <c r="AD272" s="136"/>
    </row>
    <row r="273" spans="18:30" ht="12.75" customHeight="1">
      <c r="R273" s="135"/>
      <c r="S273" s="135">
        <f t="shared" si="17"/>
        <v>1.736385563707056</v>
      </c>
      <c r="T273" s="135">
        <f t="shared" si="15"/>
        <v>0.04052773978808895</v>
      </c>
      <c r="U273" s="135">
        <f t="shared" si="16"/>
        <v>0.001642497692331048</v>
      </c>
      <c r="V273" s="137">
        <f t="shared" si="18"/>
        <v>0.10269539904313901</v>
      </c>
      <c r="W273" s="137">
        <f t="shared" si="19"/>
        <v>0.004109987977060616</v>
      </c>
      <c r="X273" s="135"/>
      <c r="Y273" s="135"/>
      <c r="Z273" s="135"/>
      <c r="AA273" s="135"/>
      <c r="AB273" s="135"/>
      <c r="AC273" s="136"/>
      <c r="AD273" s="136"/>
    </row>
    <row r="274" spans="18:30" ht="12.75" customHeight="1">
      <c r="R274" s="135"/>
      <c r="S274" s="135">
        <f t="shared" si="17"/>
        <v>1.7432759826106554</v>
      </c>
      <c r="T274" s="135">
        <f t="shared" si="15"/>
        <v>0.04041312469278004</v>
      </c>
      <c r="U274" s="135">
        <f t="shared" si="16"/>
        <v>0.001633220647434188</v>
      </c>
      <c r="V274" s="137">
        <f t="shared" si="18"/>
        <v>0.10297425727448534</v>
      </c>
      <c r="W274" s="137">
        <f t="shared" si="19"/>
        <v>0.004117316247051261</v>
      </c>
      <c r="X274" s="135"/>
      <c r="Y274" s="135"/>
      <c r="Z274" s="135"/>
      <c r="AA274" s="135"/>
      <c r="AB274" s="135"/>
      <c r="AC274" s="136"/>
      <c r="AD274" s="136"/>
    </row>
    <row r="275" spans="18:30" ht="12.75" customHeight="1">
      <c r="R275" s="135"/>
      <c r="S275" s="135">
        <f t="shared" si="17"/>
        <v>1.7501664015142548</v>
      </c>
      <c r="T275" s="135">
        <f t="shared" si="15"/>
        <v>0.0402988337364471</v>
      </c>
      <c r="U275" s="135">
        <f t="shared" si="16"/>
        <v>0.0016239960005178067</v>
      </c>
      <c r="V275" s="137">
        <f t="shared" si="18"/>
        <v>0.10325232687653897</v>
      </c>
      <c r="W275" s="137">
        <f t="shared" si="19"/>
        <v>0.004124603126000666</v>
      </c>
      <c r="X275" s="135"/>
      <c r="Y275" s="135"/>
      <c r="Z275" s="135"/>
      <c r="AA275" s="135"/>
      <c r="AB275" s="135"/>
      <c r="AC275" s="136"/>
      <c r="AD275" s="136"/>
    </row>
    <row r="276" spans="18:30" ht="12.75" customHeight="1">
      <c r="R276" s="135"/>
      <c r="S276" s="135">
        <f t="shared" si="17"/>
        <v>1.7570568204178543</v>
      </c>
      <c r="T276" s="135">
        <f t="shared" si="15"/>
        <v>0.04018486600240391</v>
      </c>
      <c r="U276" s="135">
        <f t="shared" si="16"/>
        <v>0.0016148234556311576</v>
      </c>
      <c r="V276" s="137">
        <f t="shared" si="18"/>
        <v>0.10352961007959507</v>
      </c>
      <c r="W276" s="137">
        <f t="shared" si="19"/>
        <v>0.004131848847690924</v>
      </c>
      <c r="X276" s="135"/>
      <c r="Y276" s="135"/>
      <c r="Z276" s="135"/>
      <c r="AA276" s="135"/>
      <c r="AB276" s="135"/>
      <c r="AC276" s="136"/>
      <c r="AD276" s="136"/>
    </row>
    <row r="277" spans="18:30" ht="12.75" customHeight="1">
      <c r="R277" s="135"/>
      <c r="S277" s="135">
        <f t="shared" si="17"/>
        <v>1.7639472393214537</v>
      </c>
      <c r="T277" s="135">
        <f t="shared" si="15"/>
        <v>0.04007122057655673</v>
      </c>
      <c r="U277" s="135">
        <f t="shared" si="16"/>
        <v>0.0016057027184950634</v>
      </c>
      <c r="V277" s="137">
        <f t="shared" si="18"/>
        <v>0.10380610910764136</v>
      </c>
      <c r="W277" s="137">
        <f t="shared" si="19"/>
        <v>0.004139053644583696</v>
      </c>
      <c r="X277" s="135"/>
      <c r="Y277" s="135"/>
      <c r="Z277" s="135"/>
      <c r="AA277" s="135"/>
      <c r="AB277" s="135"/>
      <c r="AC277" s="136"/>
      <c r="AD277" s="136"/>
    </row>
    <row r="278" spans="18:30" ht="12.75" customHeight="1">
      <c r="R278" s="135"/>
      <c r="S278" s="135">
        <f t="shared" si="17"/>
        <v>1.7708376582250531</v>
      </c>
      <c r="T278" s="135">
        <f aca="true" t="shared" si="20" ref="T278:T341">IF($S278&lt;=Tau*$Y$16,Pm*EXP(-$S278/Tau),-Pm/Tau/$Y$16/EXP(1)/($J$6-1)*$S278+Pm/EXP(1)/$Y$16*(1+1/($J$6-1)))</f>
        <v>0.03995789654739694</v>
      </c>
      <c r="U278" s="135">
        <f aca="true" t="shared" si="21" ref="U278:U341">T278*T278</f>
        <v>0.0015966334964924763</v>
      </c>
      <c r="V278" s="137">
        <f t="shared" si="18"/>
        <v>0.104081826178376</v>
      </c>
      <c r="W278" s="137">
        <f t="shared" si="19"/>
        <v>0.004146217747827667</v>
      </c>
      <c r="X278" s="135"/>
      <c r="Y278" s="135"/>
      <c r="Z278" s="135"/>
      <c r="AA278" s="135"/>
      <c r="AB278" s="135"/>
      <c r="AC278" s="136"/>
      <c r="AD278" s="136"/>
    </row>
    <row r="279" spans="18:30" ht="12.75" customHeight="1">
      <c r="R279" s="135"/>
      <c r="S279" s="135">
        <f aca="true" t="shared" si="22" ref="S279:S342">S278+$U$18</f>
        <v>1.7777280771286526</v>
      </c>
      <c r="T279" s="135">
        <f t="shared" si="20"/>
        <v>0.0398448930059937</v>
      </c>
      <c r="U279" s="135">
        <f t="shared" si="21"/>
        <v>0.0015876154986590855</v>
      </c>
      <c r="V279" s="137">
        <f aca="true" t="shared" si="23" ref="V279:V342">V278+$U$18*(T278+T279)/2</f>
        <v>0.10435676350322533</v>
      </c>
      <c r="W279" s="137">
        <f aca="true" t="shared" si="24" ref="W279:W342">W278+$U$18*(U278+U279)/2/1.54</f>
        <v>0.0041533413872659655</v>
      </c>
      <c r="X279" s="135"/>
      <c r="Y279" s="135"/>
      <c r="Z279" s="135"/>
      <c r="AA279" s="135"/>
      <c r="AB279" s="135"/>
      <c r="AC279" s="136"/>
      <c r="AD279" s="136"/>
    </row>
    <row r="280" spans="18:30" ht="12.75" customHeight="1">
      <c r="R280" s="135"/>
      <c r="S280" s="135">
        <f t="shared" si="22"/>
        <v>1.784618496032252</v>
      </c>
      <c r="T280" s="135">
        <f t="shared" si="20"/>
        <v>0.0397322090459867</v>
      </c>
      <c r="U280" s="135">
        <f t="shared" si="21"/>
        <v>0.001578648435673987</v>
      </c>
      <c r="V280" s="137">
        <f t="shared" si="23"/>
        <v>0.10463092328736164</v>
      </c>
      <c r="W280" s="137">
        <f t="shared" si="24"/>
        <v>0.004160424791443535</v>
      </c>
      <c r="X280" s="135"/>
      <c r="Y280" s="135"/>
      <c r="Z280" s="135"/>
      <c r="AA280" s="135"/>
      <c r="AB280" s="135"/>
      <c r="AC280" s="136"/>
      <c r="AD280" s="136"/>
    </row>
    <row r="281" spans="18:30" ht="12.75" customHeight="1">
      <c r="R281" s="135"/>
      <c r="S281" s="135">
        <f t="shared" si="22"/>
        <v>1.7915089149358514</v>
      </c>
      <c r="T281" s="135">
        <f t="shared" si="20"/>
        <v>0.03961984376357889</v>
      </c>
      <c r="U281" s="135">
        <f t="shared" si="21"/>
        <v>0.001569732019850401</v>
      </c>
      <c r="V281" s="137">
        <f t="shared" si="23"/>
        <v>0.10490430772972086</v>
      </c>
      <c r="W281" s="137">
        <f t="shared" si="24"/>
        <v>0.004167468187614466</v>
      </c>
      <c r="X281" s="135"/>
      <c r="Y281" s="135"/>
      <c r="Z281" s="135"/>
      <c r="AA281" s="135"/>
      <c r="AB281" s="135"/>
      <c r="AC281" s="136"/>
      <c r="AD281" s="136"/>
    </row>
    <row r="282" spans="18:30" ht="12.75" customHeight="1">
      <c r="R282" s="135"/>
      <c r="S282" s="135">
        <f t="shared" si="22"/>
        <v>1.7983993338394508</v>
      </c>
      <c r="T282" s="135">
        <f t="shared" si="20"/>
        <v>0.03950779625752919</v>
      </c>
      <c r="U282" s="135">
        <f t="shared" si="21"/>
        <v>0.0015608659651264376</v>
      </c>
      <c r="V282" s="137">
        <f t="shared" si="23"/>
        <v>0.10517691902302018</v>
      </c>
      <c r="W282" s="137">
        <f t="shared" si="24"/>
        <v>0.004174471801749289</v>
      </c>
      <c r="X282" s="135"/>
      <c r="Y282" s="135"/>
      <c r="Z282" s="135"/>
      <c r="AA282" s="135"/>
      <c r="AB282" s="135"/>
      <c r="AC282" s="136"/>
      <c r="AD282" s="136"/>
    </row>
    <row r="283" spans="18:30" ht="12.75" customHeight="1">
      <c r="R283" s="135"/>
      <c r="S283" s="135">
        <f t="shared" si="22"/>
        <v>1.8052897527430503</v>
      </c>
      <c r="T283" s="135">
        <f t="shared" si="20"/>
        <v>0.03939606562914532</v>
      </c>
      <c r="U283" s="135">
        <f t="shared" si="21"/>
        <v>0.0015520499870559253</v>
      </c>
      <c r="V283" s="137">
        <f t="shared" si="23"/>
        <v>0.10544875935377565</v>
      </c>
      <c r="W283" s="137">
        <f t="shared" si="24"/>
        <v>0.004181435858542222</v>
      </c>
      <c r="X283" s="135"/>
      <c r="Y283" s="135"/>
      <c r="Z283" s="135"/>
      <c r="AA283" s="135"/>
      <c r="AB283" s="135"/>
      <c r="AC283" s="136"/>
      <c r="AD283" s="136"/>
    </row>
    <row r="284" spans="18:30" ht="12.75" customHeight="1">
      <c r="R284" s="135"/>
      <c r="S284" s="135">
        <f t="shared" si="22"/>
        <v>1.8121801716466497</v>
      </c>
      <c r="T284" s="135">
        <f t="shared" si="20"/>
        <v>0.03928465098227652</v>
      </c>
      <c r="U284" s="135">
        <f t="shared" si="21"/>
        <v>0.0015432838027992796</v>
      </c>
      <c r="V284" s="137">
        <f t="shared" si="23"/>
        <v>0.10571983090231969</v>
      </c>
      <c r="W284" s="137">
        <f t="shared" si="24"/>
        <v>0.004188360581418381</v>
      </c>
      <c r="X284" s="135"/>
      <c r="Y284" s="135"/>
      <c r="Z284" s="135"/>
      <c r="AA284" s="135"/>
      <c r="AB284" s="135"/>
      <c r="AC284" s="136"/>
      <c r="AD284" s="136"/>
    </row>
    <row r="285" spans="18:30" ht="12.75" customHeight="1">
      <c r="R285" s="135"/>
      <c r="S285" s="135">
        <f t="shared" si="22"/>
        <v>1.8190705905502491</v>
      </c>
      <c r="T285" s="135">
        <f t="shared" si="20"/>
        <v>0.03917355142330645</v>
      </c>
      <c r="U285" s="135">
        <f t="shared" si="21"/>
        <v>0.001534567131114435</v>
      </c>
      <c r="V285" s="137">
        <f t="shared" si="23"/>
        <v>0.10599013584281862</v>
      </c>
      <c r="W285" s="137">
        <f t="shared" si="24"/>
        <v>0.0041952461925409456</v>
      </c>
      <c r="X285" s="135"/>
      <c r="Y285" s="135"/>
      <c r="Z285" s="135"/>
      <c r="AA285" s="135"/>
      <c r="AB285" s="135"/>
      <c r="AC285" s="136"/>
      <c r="AD285" s="136"/>
    </row>
    <row r="286" spans="18:30" ht="12.75" customHeight="1">
      <c r="R286" s="135"/>
      <c r="S286" s="135">
        <f t="shared" si="22"/>
        <v>1.8259610094538485</v>
      </c>
      <c r="T286" s="135">
        <f t="shared" si="20"/>
        <v>0.03906276606114594</v>
      </c>
      <c r="U286" s="135">
        <f t="shared" si="21"/>
        <v>0.0015258996923478152</v>
      </c>
      <c r="V286" s="137">
        <f t="shared" si="23"/>
        <v>0.10625967634329006</v>
      </c>
      <c r="W286" s="137">
        <f t="shared" si="24"/>
        <v>0.004202092912818291</v>
      </c>
      <c r="X286" s="135"/>
      <c r="Y286" s="135"/>
      <c r="Z286" s="135"/>
      <c r="AA286" s="135"/>
      <c r="AB286" s="135"/>
      <c r="AC286" s="136"/>
      <c r="AD286" s="136"/>
    </row>
    <row r="287" spans="18:30" ht="12.75" customHeight="1">
      <c r="R287" s="135"/>
      <c r="S287" s="135">
        <f t="shared" si="22"/>
        <v>1.832851428357448</v>
      </c>
      <c r="T287" s="135">
        <f t="shared" si="20"/>
        <v>0.038952294007225885</v>
      </c>
      <c r="U287" s="135">
        <f t="shared" si="21"/>
        <v>0.0015172812084253656</v>
      </c>
      <c r="V287" s="137">
        <f t="shared" si="23"/>
        <v>0.10652845456562034</v>
      </c>
      <c r="W287" s="137">
        <f t="shared" si="24"/>
        <v>0.00420890096191107</v>
      </c>
      <c r="X287" s="135"/>
      <c r="Y287" s="135"/>
      <c r="Z287" s="135"/>
      <c r="AA287" s="135"/>
      <c r="AB287" s="135"/>
      <c r="AC287" s="136"/>
      <c r="AD287" s="136"/>
    </row>
    <row r="288" spans="18:30" ht="12.75" customHeight="1">
      <c r="R288" s="135"/>
      <c r="S288" s="135">
        <f t="shared" si="22"/>
        <v>1.8397418472610474</v>
      </c>
      <c r="T288" s="135">
        <f t="shared" si="20"/>
        <v>0.03884213437549013</v>
      </c>
      <c r="U288" s="135">
        <f t="shared" si="21"/>
        <v>0.0015087114028436322</v>
      </c>
      <c r="V288" s="137">
        <f t="shared" si="23"/>
        <v>0.10679647266558183</v>
      </c>
      <c r="W288" s="137">
        <f t="shared" si="24"/>
        <v>0.004215670558239264</v>
      </c>
      <c r="X288" s="135"/>
      <c r="Y288" s="135"/>
      <c r="Z288" s="135"/>
      <c r="AA288" s="135"/>
      <c r="AB288" s="135"/>
      <c r="AC288" s="136"/>
      <c r="AD288" s="136"/>
    </row>
    <row r="289" spans="18:30" ht="12.75" customHeight="1">
      <c r="R289" s="135"/>
      <c r="S289" s="135">
        <f t="shared" si="22"/>
        <v>1.8466322661646468</v>
      </c>
      <c r="T289" s="135">
        <f t="shared" si="20"/>
        <v>0.03873228628238832</v>
      </c>
      <c r="U289" s="135">
        <f t="shared" si="21"/>
        <v>0.0015001900006608863</v>
      </c>
      <c r="V289" s="137">
        <f t="shared" si="23"/>
        <v>0.10706373279285024</v>
      </c>
      <c r="W289" s="137">
        <f t="shared" si="24"/>
        <v>0.004222401918989191</v>
      </c>
      <c r="X289" s="135"/>
      <c r="Y289" s="135"/>
      <c r="Z289" s="135"/>
      <c r="AA289" s="135"/>
      <c r="AB289" s="135"/>
      <c r="AC289" s="136"/>
      <c r="AD289" s="136"/>
    </row>
    <row r="290" spans="18:30" ht="12.75" customHeight="1">
      <c r="R290" s="135"/>
      <c r="S290" s="135">
        <f t="shared" si="22"/>
        <v>1.8535226850682462</v>
      </c>
      <c r="T290" s="135">
        <f t="shared" si="20"/>
        <v>0.03862274884686886</v>
      </c>
      <c r="U290" s="135">
        <f t="shared" si="21"/>
        <v>0.0014917167284883097</v>
      </c>
      <c r="V290" s="137">
        <f t="shared" si="23"/>
        <v>0.10733023709102185</v>
      </c>
      <c r="W290" s="137">
        <f t="shared" si="24"/>
        <v>0.004229095260120469</v>
      </c>
      <c r="X290" s="135"/>
      <c r="Y290" s="135"/>
      <c r="Z290" s="135"/>
      <c r="AA290" s="135"/>
      <c r="AB290" s="135"/>
      <c r="AC290" s="136"/>
      <c r="AD290" s="136"/>
    </row>
    <row r="291" spans="18:30" ht="12.75" customHeight="1">
      <c r="R291" s="135"/>
      <c r="S291" s="135">
        <f t="shared" si="22"/>
        <v>1.8604131039718457</v>
      </c>
      <c r="T291" s="135">
        <f t="shared" si="20"/>
        <v>0.03851352119037179</v>
      </c>
      <c r="U291" s="135">
        <f t="shared" si="21"/>
        <v>0.001483291314481217</v>
      </c>
      <c r="V291" s="137">
        <f t="shared" si="23"/>
        <v>0.10759598769763074</v>
      </c>
      <c r="W291" s="137">
        <f t="shared" si="24"/>
        <v>0.004235750796372948</v>
      </c>
      <c r="X291" s="135"/>
      <c r="Y291" s="135"/>
      <c r="Z291" s="135"/>
      <c r="AA291" s="135"/>
      <c r="AB291" s="135"/>
      <c r="AC291" s="136"/>
      <c r="AD291" s="136"/>
    </row>
    <row r="292" spans="18:30" ht="12.75" customHeight="1">
      <c r="R292" s="135"/>
      <c r="S292" s="135">
        <f t="shared" si="22"/>
        <v>1.867303522875445</v>
      </c>
      <c r="T292" s="135">
        <f t="shared" si="20"/>
        <v>0.03840460243682183</v>
      </c>
      <c r="U292" s="135">
        <f t="shared" si="21"/>
        <v>0.0014749134883303414</v>
      </c>
      <c r="V292" s="137">
        <f t="shared" si="23"/>
        <v>0.10786098674416585</v>
      </c>
      <c r="W292" s="137">
        <f t="shared" si="24"/>
        <v>0.004242368741273601</v>
      </c>
      <c r="X292" s="135"/>
      <c r="Y292" s="135"/>
      <c r="Z292" s="135"/>
      <c r="AA292" s="135"/>
      <c r="AB292" s="135"/>
      <c r="AC292" s="136"/>
      <c r="AD292" s="136"/>
    </row>
    <row r="293" spans="18:30" ht="12.75" customHeight="1">
      <c r="R293" s="135"/>
      <c r="S293" s="135">
        <f t="shared" si="22"/>
        <v>1.8741939417790445</v>
      </c>
      <c r="T293" s="135">
        <f t="shared" si="20"/>
        <v>0.038295991712621255</v>
      </c>
      <c r="U293" s="135">
        <f t="shared" si="21"/>
        <v>0.001466582981253156</v>
      </c>
      <c r="V293" s="137">
        <f t="shared" si="23"/>
        <v>0.10812523635608816</v>
      </c>
      <c r="W293" s="137">
        <f t="shared" si="24"/>
        <v>0.004248949307143371</v>
      </c>
      <c r="X293" s="135"/>
      <c r="Y293" s="135"/>
      <c r="Z293" s="135"/>
      <c r="AA293" s="135"/>
      <c r="AB293" s="135"/>
      <c r="AC293" s="136"/>
      <c r="AD293" s="136"/>
    </row>
    <row r="294" spans="18:30" ht="12.75" customHeight="1">
      <c r="R294" s="135"/>
      <c r="S294" s="135">
        <f t="shared" si="22"/>
        <v>1.881084360682644</v>
      </c>
      <c r="T294" s="135">
        <f t="shared" si="20"/>
        <v>0.03818768814664295</v>
      </c>
      <c r="U294" s="135">
        <f t="shared" si="21"/>
        <v>0.0014582995259852546</v>
      </c>
      <c r="V294" s="137">
        <f t="shared" si="23"/>
        <v>0.10838873865284772</v>
      </c>
      <c r="W294" s="137">
        <f t="shared" si="24"/>
        <v>0.004255492705103982</v>
      </c>
      <c r="X294" s="135"/>
      <c r="Y294" s="135"/>
      <c r="Z294" s="135"/>
      <c r="AA294" s="135"/>
      <c r="AB294" s="135"/>
      <c r="AC294" s="136"/>
      <c r="AD294" s="136"/>
    </row>
    <row r="295" spans="18:30" ht="12.75" customHeight="1">
      <c r="R295" s="135"/>
      <c r="S295" s="135">
        <f t="shared" si="22"/>
        <v>1.8879747795862434</v>
      </c>
      <c r="T295" s="135">
        <f t="shared" si="20"/>
        <v>0.03807969087022339</v>
      </c>
      <c r="U295" s="135">
        <f t="shared" si="21"/>
        <v>0.0014500628567717748</v>
      </c>
      <c r="V295" s="137">
        <f t="shared" si="23"/>
        <v>0.10865149574790062</v>
      </c>
      <c r="W295" s="137">
        <f t="shared" si="24"/>
        <v>0.0042619991450847175</v>
      </c>
      <c r="X295" s="135"/>
      <c r="Y295" s="135"/>
      <c r="Z295" s="135"/>
      <c r="AA295" s="135"/>
      <c r="AB295" s="135"/>
      <c r="AC295" s="136"/>
      <c r="AD295" s="136"/>
    </row>
    <row r="296" spans="18:30" ht="12.75" customHeight="1">
      <c r="R296" s="135"/>
      <c r="S296" s="135">
        <f t="shared" si="22"/>
        <v>1.8948651984898428</v>
      </c>
      <c r="T296" s="135">
        <f t="shared" si="20"/>
        <v>0.037971999017155714</v>
      </c>
      <c r="U296" s="135">
        <f t="shared" si="21"/>
        <v>0.0014418727093588744</v>
      </c>
      <c r="V296" s="137">
        <f t="shared" si="23"/>
        <v>0.10891350974872596</v>
      </c>
      <c r="W296" s="137">
        <f t="shared" si="24"/>
        <v>0.004268468835829152</v>
      </c>
      <c r="X296" s="135"/>
      <c r="Y296" s="135"/>
      <c r="Z296" s="135"/>
      <c r="AA296" s="135"/>
      <c r="AB296" s="135"/>
      <c r="AC296" s="136"/>
      <c r="AD296" s="136"/>
    </row>
    <row r="297" spans="18:30" ht="12.75" customHeight="1">
      <c r="R297" s="135"/>
      <c r="S297" s="135">
        <f t="shared" si="22"/>
        <v>1.9017556173934422</v>
      </c>
      <c r="T297" s="135">
        <f t="shared" si="20"/>
        <v>0.03786461172368272</v>
      </c>
      <c r="U297" s="135">
        <f t="shared" si="21"/>
        <v>0.0014337288209852507</v>
      </c>
      <c r="V297" s="137">
        <f t="shared" si="23"/>
        <v>0.10917478275684275</v>
      </c>
      <c r="W297" s="137">
        <f t="shared" si="24"/>
        <v>0.004274901984901847</v>
      </c>
      <c r="X297" s="135"/>
      <c r="Y297" s="135"/>
      <c r="Z297" s="135"/>
      <c r="AA297" s="135"/>
      <c r="AB297" s="135"/>
      <c r="AC297" s="136"/>
      <c r="AD297" s="136"/>
    </row>
    <row r="298" spans="18:30" ht="12.75" customHeight="1">
      <c r="R298" s="135"/>
      <c r="S298" s="135">
        <f t="shared" si="22"/>
        <v>1.9086460362970417</v>
      </c>
      <c r="T298" s="135">
        <f t="shared" si="20"/>
        <v>0.037757528128489974</v>
      </c>
      <c r="U298" s="135">
        <f t="shared" si="21"/>
        <v>0.0014256309303737117</v>
      </c>
      <c r="V298" s="137">
        <f t="shared" si="23"/>
        <v>0.10943531686782677</v>
      </c>
      <c r="W298" s="137">
        <f t="shared" si="24"/>
        <v>0.004281298798695014</v>
      </c>
      <c r="X298" s="135"/>
      <c r="Y298" s="135"/>
      <c r="Z298" s="135"/>
      <c r="AA298" s="135"/>
      <c r="AB298" s="135"/>
      <c r="AC298" s="136"/>
      <c r="AD298" s="136"/>
    </row>
    <row r="299" spans="18:30" ht="12.75" customHeight="1">
      <c r="R299" s="135"/>
      <c r="S299" s="135">
        <f t="shared" si="22"/>
        <v>1.915536455200641</v>
      </c>
      <c r="T299" s="135">
        <f t="shared" si="20"/>
        <v>0.03765074737269892</v>
      </c>
      <c r="U299" s="135">
        <f t="shared" si="21"/>
        <v>0.0014175787777227944</v>
      </c>
      <c r="V299" s="137">
        <f t="shared" si="23"/>
        <v>0.10969511417132739</v>
      </c>
      <c r="W299" s="137">
        <f t="shared" si="24"/>
        <v>0.004287659482435133</v>
      </c>
      <c r="X299" s="135"/>
      <c r="Y299" s="135"/>
      <c r="Z299" s="135"/>
      <c r="AA299" s="135"/>
      <c r="AB299" s="135"/>
      <c r="AC299" s="136"/>
      <c r="AD299" s="136"/>
    </row>
    <row r="300" spans="18:30" ht="16.5" customHeight="1">
      <c r="R300" s="135"/>
      <c r="S300" s="135">
        <f t="shared" si="22"/>
        <v>1.9224268741042405</v>
      </c>
      <c r="T300" s="135">
        <f t="shared" si="20"/>
        <v>0.03754426859985994</v>
      </c>
      <c r="U300" s="135">
        <f t="shared" si="21"/>
        <v>0.001409572104698429</v>
      </c>
      <c r="V300" s="137">
        <f t="shared" si="23"/>
        <v>0.10995417675108428</v>
      </c>
      <c r="W300" s="137">
        <f t="shared" si="24"/>
        <v>0.0042939842401895365</v>
      </c>
      <c r="X300" s="135"/>
      <c r="Y300" s="135"/>
      <c r="Z300" s="135"/>
      <c r="AA300" s="135"/>
      <c r="AB300" s="135"/>
      <c r="AC300" s="136"/>
      <c r="AD300" s="136"/>
    </row>
    <row r="301" spans="18:30" ht="16.5" customHeight="1">
      <c r="R301" s="135"/>
      <c r="S301" s="135">
        <f t="shared" si="22"/>
        <v>1.92931729300784</v>
      </c>
      <c r="T301" s="135">
        <f t="shared" si="20"/>
        <v>0.03743809095594552</v>
      </c>
      <c r="U301" s="135">
        <f t="shared" si="21"/>
        <v>0.0014016106544256495</v>
      </c>
      <c r="V301" s="137">
        <f t="shared" si="23"/>
        <v>0.11021250668494419</v>
      </c>
      <c r="W301" s="137">
        <f t="shared" si="24"/>
        <v>0.004300273274872959</v>
      </c>
      <c r="X301" s="135"/>
      <c r="Y301" s="135"/>
      <c r="Z301" s="135"/>
      <c r="AA301" s="135"/>
      <c r="AB301" s="135"/>
      <c r="AC301" s="136"/>
      <c r="AD301" s="136"/>
    </row>
    <row r="302" spans="18:30" ht="16.5" customHeight="1">
      <c r="R302" s="135"/>
      <c r="S302" s="135">
        <f t="shared" si="22"/>
        <v>1.9362077119114394</v>
      </c>
      <c r="T302" s="135">
        <f t="shared" si="20"/>
        <v>0.037332213589343397</v>
      </c>
      <c r="U302" s="135">
        <f t="shared" si="21"/>
        <v>0.0013936941714803557</v>
      </c>
      <c r="V302" s="137">
        <f t="shared" si="23"/>
        <v>0.11047010604487756</v>
      </c>
      <c r="W302" s="137">
        <f t="shared" si="24"/>
        <v>0.004306526788254045</v>
      </c>
      <c r="X302" s="135"/>
      <c r="Y302" s="135"/>
      <c r="Z302" s="135"/>
      <c r="AA302" s="135"/>
      <c r="AB302" s="135"/>
      <c r="AC302" s="136"/>
      <c r="AD302" s="136"/>
    </row>
    <row r="303" spans="18:30" ht="16.5" customHeight="1">
      <c r="R303" s="135"/>
      <c r="S303" s="135">
        <f t="shared" si="22"/>
        <v>1.9430981308150388</v>
      </c>
      <c r="T303" s="135">
        <f t="shared" si="20"/>
        <v>0.037226635650849715</v>
      </c>
      <c r="U303" s="135">
        <f t="shared" si="21"/>
        <v>0.001385822401881115</v>
      </c>
      <c r="V303" s="137">
        <f t="shared" si="23"/>
        <v>0.11072697689699518</v>
      </c>
      <c r="W303" s="137">
        <f t="shared" si="24"/>
        <v>0.004312744980961823</v>
      </c>
      <c r="X303" s="135"/>
      <c r="Y303" s="135"/>
      <c r="Z303" s="135"/>
      <c r="AA303" s="135"/>
      <c r="AB303" s="135"/>
      <c r="AC303" s="136"/>
      <c r="AD303" s="136"/>
    </row>
    <row r="304" spans="18:30" ht="16.5" customHeight="1">
      <c r="R304" s="135"/>
      <c r="S304" s="135">
        <f t="shared" si="22"/>
        <v>1.9499885497186382</v>
      </c>
      <c r="T304" s="135">
        <f t="shared" si="20"/>
        <v>0.03712135629366222</v>
      </c>
      <c r="U304" s="135">
        <f t="shared" si="21"/>
        <v>0.0013779950930810157</v>
      </c>
      <c r="V304" s="137">
        <f t="shared" si="23"/>
        <v>0.11098312130156474</v>
      </c>
      <c r="W304" s="137">
        <f t="shared" si="24"/>
        <v>0.004318928052492143</v>
      </c>
      <c r="X304" s="135"/>
      <c r="Y304" s="135"/>
      <c r="Z304" s="135"/>
      <c r="AA304" s="135"/>
      <c r="AB304" s="135"/>
      <c r="AC304" s="136"/>
      <c r="AD304" s="136"/>
    </row>
    <row r="305" spans="18:30" ht="16.5" customHeight="1">
      <c r="R305" s="135"/>
      <c r="S305" s="135">
        <f t="shared" si="22"/>
        <v>1.9568789686222376</v>
      </c>
      <c r="T305" s="135">
        <f t="shared" si="20"/>
        <v>0.03701637467337349</v>
      </c>
      <c r="U305" s="135">
        <f t="shared" si="21"/>
        <v>0.001370211993959566</v>
      </c>
      <c r="V305" s="137">
        <f t="shared" si="23"/>
        <v>0.11123854131302735</v>
      </c>
      <c r="W305" s="137">
        <f t="shared" si="24"/>
        <v>0.004325076201214075</v>
      </c>
      <c r="X305" s="135"/>
      <c r="Y305" s="135"/>
      <c r="Z305" s="135"/>
      <c r="AA305" s="135"/>
      <c r="AB305" s="135"/>
      <c r="AC305" s="136"/>
      <c r="AD305" s="136"/>
    </row>
    <row r="306" spans="18:30" ht="16.5" customHeight="1">
      <c r="R306" s="135"/>
      <c r="S306" s="135">
        <f t="shared" si="22"/>
        <v>1.963769387525837</v>
      </c>
      <c r="T306" s="135">
        <f t="shared" si="20"/>
        <v>0.036911689947964114</v>
      </c>
      <c r="U306" s="135">
        <f t="shared" si="21"/>
        <v>0.001362472854814635</v>
      </c>
      <c r="V306" s="137">
        <f t="shared" si="23"/>
        <v>0.11149323898001404</v>
      </c>
      <c r="W306" s="137">
        <f t="shared" si="24"/>
        <v>0.004331189624376274</v>
      </c>
      <c r="X306" s="135"/>
      <c r="Y306" s="135"/>
      <c r="Z306" s="135"/>
      <c r="AA306" s="135"/>
      <c r="AB306" s="135"/>
      <c r="AC306" s="136"/>
      <c r="AD306" s="136"/>
    </row>
    <row r="307" spans="18:30" ht="16.5" customHeight="1">
      <c r="R307" s="135"/>
      <c r="S307" s="135">
        <f t="shared" si="22"/>
        <v>1.9706598064294365</v>
      </c>
      <c r="T307" s="135">
        <f t="shared" si="20"/>
        <v>0.03680730127779598</v>
      </c>
      <c r="U307" s="135">
        <f t="shared" si="21"/>
        <v>0.0013547774273544417</v>
      </c>
      <c r="V307" s="137">
        <f t="shared" si="23"/>
        <v>0.11174721634536217</v>
      </c>
      <c r="W307" s="137">
        <f t="shared" si="24"/>
        <v>0.004337268518113309</v>
      </c>
      <c r="X307" s="135"/>
      <c r="Y307" s="135"/>
      <c r="Z307" s="135"/>
      <c r="AA307" s="135"/>
      <c r="AB307" s="135"/>
      <c r="AC307" s="136"/>
      <c r="AD307" s="136"/>
    </row>
    <row r="308" spans="18:30" ht="16.5" customHeight="1">
      <c r="R308" s="135"/>
      <c r="S308" s="135">
        <f t="shared" si="22"/>
        <v>1.977550225333036</v>
      </c>
      <c r="T308" s="135">
        <f t="shared" si="20"/>
        <v>0.03670320782560555</v>
      </c>
      <c r="U308" s="135">
        <f t="shared" si="21"/>
        <v>0.0013471254646895926</v>
      </c>
      <c r="V308" s="137">
        <f t="shared" si="23"/>
        <v>0.11200047544613181</v>
      </c>
      <c r="W308" s="137">
        <f t="shared" si="24"/>
        <v>0.004343313077451955</v>
      </c>
      <c r="X308" s="135"/>
      <c r="Y308" s="135"/>
      <c r="Z308" s="135"/>
      <c r="AA308" s="135"/>
      <c r="AB308" s="135"/>
      <c r="AC308" s="136"/>
      <c r="AD308" s="136"/>
    </row>
    <row r="309" spans="18:30" ht="16.5" customHeight="1">
      <c r="R309" s="135"/>
      <c r="S309" s="135">
        <f t="shared" si="22"/>
        <v>1.9844406442366354</v>
      </c>
      <c r="T309" s="135">
        <f t="shared" si="20"/>
        <v>0.036599408756497066</v>
      </c>
      <c r="U309" s="135">
        <f t="shared" si="21"/>
        <v>0.0013395167213251541</v>
      </c>
      <c r="V309" s="137">
        <f t="shared" si="23"/>
        <v>0.11225301831362212</v>
      </c>
      <c r="W309" s="137">
        <f t="shared" si="24"/>
        <v>0.00434932349631745</v>
      </c>
      <c r="X309" s="135"/>
      <c r="Y309" s="135"/>
      <c r="Z309" s="135"/>
      <c r="AA309" s="135"/>
      <c r="AB309" s="135"/>
      <c r="AC309" s="136"/>
      <c r="AD309" s="136"/>
    </row>
    <row r="310" spans="18:30" ht="16.5" customHeight="1">
      <c r="R310" s="135"/>
      <c r="S310" s="135">
        <f t="shared" si="22"/>
        <v>1.9913310631402348</v>
      </c>
      <c r="T310" s="135">
        <f t="shared" si="20"/>
        <v>0.03649590323793597</v>
      </c>
      <c r="U310" s="135">
        <f t="shared" si="21"/>
        <v>0.0013319509531527854</v>
      </c>
      <c r="V310" s="137">
        <f t="shared" si="23"/>
        <v>0.1125048469733876</v>
      </c>
      <c r="W310" s="137">
        <f t="shared" si="24"/>
        <v>0.004355299967539716</v>
      </c>
      <c r="X310" s="135"/>
      <c r="Y310" s="135"/>
      <c r="Z310" s="135"/>
      <c r="AA310" s="135"/>
      <c r="AB310" s="135"/>
      <c r="AC310" s="136"/>
      <c r="AD310" s="136"/>
    </row>
    <row r="311" spans="18:30" ht="16.5" customHeight="1">
      <c r="R311" s="135"/>
      <c r="S311" s="135">
        <f t="shared" si="22"/>
        <v>1.9982214820438342</v>
      </c>
      <c r="T311" s="135">
        <f t="shared" si="20"/>
        <v>0.03639269043974213</v>
      </c>
      <c r="U311" s="135">
        <f t="shared" si="21"/>
        <v>0.0013244279174428983</v>
      </c>
      <c r="V311" s="137">
        <f t="shared" si="23"/>
        <v>0.11275596344525432</v>
      </c>
      <c r="W311" s="137">
        <f t="shared" si="24"/>
        <v>0.004361242682859545</v>
      </c>
      <c r="X311" s="135"/>
      <c r="Y311" s="135"/>
      <c r="Z311" s="135"/>
      <c r="AA311" s="135"/>
      <c r="AB311" s="135"/>
      <c r="AC311" s="136"/>
      <c r="AD311" s="136"/>
    </row>
    <row r="312" spans="18:30" ht="16.5" customHeight="1">
      <c r="R312" s="135"/>
      <c r="S312" s="135">
        <f t="shared" si="22"/>
        <v>2.005111900947434</v>
      </c>
      <c r="T312" s="135">
        <f t="shared" si="20"/>
        <v>0.036289769534083235</v>
      </c>
      <c r="U312" s="135">
        <f t="shared" si="21"/>
        <v>0.0013169473728368757</v>
      </c>
      <c r="V312" s="137">
        <f t="shared" si="23"/>
        <v>0.1130063697433362</v>
      </c>
      <c r="W312" s="137">
        <f t="shared" si="24"/>
        <v>0.004367151832934755</v>
      </c>
      <c r="X312" s="135"/>
      <c r="Y312" s="135"/>
      <c r="Z312" s="135"/>
      <c r="AA312" s="135"/>
      <c r="AB312" s="135"/>
      <c r="AC312" s="136"/>
      <c r="AD312" s="136"/>
    </row>
    <row r="313" spans="18:30" ht="16.5" customHeight="1">
      <c r="R313" s="135"/>
      <c r="S313" s="135">
        <f t="shared" si="22"/>
        <v>2.0120023198510335</v>
      </c>
      <c r="T313" s="135">
        <f t="shared" si="20"/>
        <v>0.036187139695468114</v>
      </c>
      <c r="U313" s="135">
        <f t="shared" si="21"/>
        <v>0.001309509079339324</v>
      </c>
      <c r="V313" s="137">
        <f t="shared" si="23"/>
        <v>0.11325606787605108</v>
      </c>
      <c r="W313" s="137">
        <f t="shared" si="24"/>
        <v>0.004373027607346299</v>
      </c>
      <c r="X313" s="135"/>
      <c r="Y313" s="135"/>
      <c r="Z313" s="135"/>
      <c r="AA313" s="135"/>
      <c r="AB313" s="135"/>
      <c r="AC313" s="136"/>
      <c r="AD313" s="136"/>
    </row>
    <row r="314" spans="18:30" ht="16.5" customHeight="1">
      <c r="R314" s="135"/>
      <c r="S314" s="135">
        <f t="shared" si="22"/>
        <v>2.018892738754633</v>
      </c>
      <c r="T314" s="135">
        <f t="shared" si="20"/>
        <v>0.036084800100740166</v>
      </c>
      <c r="U314" s="135">
        <f t="shared" si="21"/>
        <v>0.0013021127983103775</v>
      </c>
      <c r="V314" s="137">
        <f t="shared" si="23"/>
        <v>0.11350505984613687</v>
      </c>
      <c r="W314" s="137">
        <f t="shared" si="24"/>
        <v>0.004378870194604354</v>
      </c>
      <c r="X314" s="135"/>
      <c r="Y314" s="135"/>
      <c r="Z314" s="135"/>
      <c r="AA314" s="135"/>
      <c r="AB314" s="135"/>
      <c r="AC314" s="136"/>
      <c r="AD314" s="136"/>
    </row>
    <row r="315" spans="18:30" ht="16.5" customHeight="1">
      <c r="R315" s="135"/>
      <c r="S315" s="135">
        <f t="shared" si="22"/>
        <v>2.025783157658233</v>
      </c>
      <c r="T315" s="135">
        <f t="shared" si="20"/>
        <v>0.03598274992907072</v>
      </c>
      <c r="U315" s="135">
        <f t="shared" si="21"/>
        <v>0.0012947582924580387</v>
      </c>
      <c r="V315" s="137">
        <f t="shared" si="23"/>
        <v>0.11375334765066762</v>
      </c>
      <c r="W315" s="137">
        <f t="shared" si="24"/>
        <v>0.004384679782154368</v>
      </c>
      <c r="X315" s="135"/>
      <c r="Y315" s="135"/>
      <c r="Z315" s="135"/>
      <c r="AA315" s="135"/>
      <c r="AB315" s="135"/>
      <c r="AC315" s="136"/>
      <c r="AD315" s="136"/>
    </row>
    <row r="316" spans="18:30" ht="16.5" customHeight="1">
      <c r="R316" s="135"/>
      <c r="S316" s="135">
        <f t="shared" si="22"/>
        <v>2.0326735765618325</v>
      </c>
      <c r="T316" s="135">
        <f t="shared" si="20"/>
        <v>0.03588098836195246</v>
      </c>
      <c r="U316" s="135">
        <f t="shared" si="21"/>
        <v>0.0012874453258305677</v>
      </c>
      <c r="V316" s="137">
        <f t="shared" si="23"/>
        <v>0.11400093328106951</v>
      </c>
      <c r="W316" s="137">
        <f t="shared" si="24"/>
        <v>0.004390456556383069</v>
      </c>
      <c r="X316" s="135"/>
      <c r="Y316" s="135"/>
      <c r="Z316" s="135"/>
      <c r="AA316" s="135"/>
      <c r="AB316" s="135"/>
      <c r="AC316" s="136"/>
      <c r="AD316" s="136"/>
    </row>
    <row r="317" spans="18:30" ht="16.5" customHeight="1">
      <c r="R317" s="135"/>
      <c r="S317" s="135">
        <f t="shared" si="22"/>
        <v>2.039563995465432</v>
      </c>
      <c r="T317" s="135">
        <f t="shared" si="20"/>
        <v>0.03577951458319287</v>
      </c>
      <c r="U317" s="135">
        <f t="shared" si="21"/>
        <v>0.0012801736638089112</v>
      </c>
      <c r="V317" s="137">
        <f t="shared" si="23"/>
        <v>0.11424781872313684</v>
      </c>
      <c r="W317" s="137">
        <f t="shared" si="24"/>
        <v>0.004396200702624449</v>
      </c>
      <c r="X317" s="135"/>
      <c r="Y317" s="135"/>
      <c r="Z317" s="135"/>
      <c r="AA317" s="135"/>
      <c r="AB317" s="135"/>
      <c r="AC317" s="136"/>
      <c r="AD317" s="136"/>
    </row>
    <row r="318" spans="18:30" ht="16.5" customHeight="1">
      <c r="R318" s="135"/>
      <c r="S318" s="135">
        <f t="shared" si="22"/>
        <v>2.0464544143690317</v>
      </c>
      <c r="T318" s="135">
        <f t="shared" si="20"/>
        <v>0.03567832777890766</v>
      </c>
      <c r="U318" s="135">
        <f t="shared" si="21"/>
        <v>0.0012729430730991742</v>
      </c>
      <c r="V318" s="137">
        <f t="shared" si="23"/>
        <v>0.11449400595704796</v>
      </c>
      <c r="W318" s="137">
        <f t="shared" si="24"/>
        <v>0.004401912405165712</v>
      </c>
      <c r="X318" s="135"/>
      <c r="Y318" s="135"/>
      <c r="Z318" s="135"/>
      <c r="AA318" s="135"/>
      <c r="AB318" s="135"/>
      <c r="AC318" s="136"/>
      <c r="AD318" s="136"/>
    </row>
    <row r="319" spans="18:30" ht="16.5" customHeight="1">
      <c r="R319" s="135"/>
      <c r="S319" s="135">
        <f t="shared" si="22"/>
        <v>2.0533448332726314</v>
      </c>
      <c r="T319" s="135">
        <f t="shared" si="20"/>
        <v>0.03557742713751429</v>
      </c>
      <c r="U319" s="135">
        <f t="shared" si="21"/>
        <v>0.0012657533217251384</v>
      </c>
      <c r="V319" s="137">
        <f t="shared" si="23"/>
        <v>0.11473949695738114</v>
      </c>
      <c r="W319" s="137">
        <f t="shared" si="24"/>
        <v>0.004407591847253178</v>
      </c>
      <c r="X319" s="135"/>
      <c r="Y319" s="135"/>
      <c r="Z319" s="135"/>
      <c r="AA319" s="135"/>
      <c r="AB319" s="135"/>
      <c r="AC319" s="136"/>
      <c r="AD319" s="136"/>
    </row>
    <row r="320" spans="18:30" ht="16.5" customHeight="1">
      <c r="R320" s="135"/>
      <c r="S320" s="135">
        <f t="shared" si="22"/>
        <v>2.060235252176231</v>
      </c>
      <c r="T320" s="135">
        <f t="shared" si="20"/>
        <v>0.0354768118497254</v>
      </c>
      <c r="U320" s="135">
        <f t="shared" si="21"/>
        <v>0.0012586041790208164</v>
      </c>
      <c r="V320" s="137">
        <f t="shared" si="23"/>
        <v>0.11498429369313042</v>
      </c>
      <c r="W320" s="137">
        <f t="shared" si="24"/>
        <v>0.004413239211098172</v>
      </c>
      <c r="X320" s="135"/>
      <c r="Y320" s="135"/>
      <c r="Z320" s="135"/>
      <c r="AA320" s="135"/>
      <c r="AB320" s="135"/>
      <c r="AC320" s="136"/>
      <c r="AD320" s="136"/>
    </row>
    <row r="321" spans="18:30" ht="16.5" customHeight="1">
      <c r="R321" s="135"/>
      <c r="S321" s="135">
        <f t="shared" si="22"/>
        <v>2.0671256710798307</v>
      </c>
      <c r="T321" s="135">
        <f t="shared" si="20"/>
        <v>0.035376481108542364</v>
      </c>
      <c r="U321" s="135">
        <f t="shared" si="21"/>
        <v>0.0012514954156230547</v>
      </c>
      <c r="V321" s="137">
        <f t="shared" si="23"/>
        <v>0.11522839812772137</v>
      </c>
      <c r="W321" s="137">
        <f t="shared" si="24"/>
        <v>0.004418854677882864</v>
      </c>
      <c r="X321" s="135"/>
      <c r="Y321" s="135"/>
      <c r="Z321" s="135"/>
      <c r="AA321" s="135"/>
      <c r="AB321" s="135"/>
      <c r="AC321" s="136"/>
      <c r="AD321" s="136"/>
    </row>
    <row r="322" spans="18:30" ht="16.5" customHeight="1">
      <c r="R322" s="135"/>
      <c r="S322" s="135">
        <f t="shared" si="22"/>
        <v>2.0740160899834303</v>
      </c>
      <c r="T322" s="135">
        <f t="shared" si="20"/>
        <v>0.035276434109248786</v>
      </c>
      <c r="U322" s="135">
        <f t="shared" si="21"/>
        <v>0.0012444268034641711</v>
      </c>
      <c r="V322" s="137">
        <f t="shared" si="23"/>
        <v>0.11547181221902691</v>
      </c>
      <c r="W322" s="137">
        <f t="shared" si="24"/>
        <v>0.004424438427766082</v>
      </c>
      <c r="X322" s="135"/>
      <c r="Y322" s="135"/>
      <c r="Z322" s="135"/>
      <c r="AA322" s="135"/>
      <c r="AB322" s="135"/>
      <c r="AC322" s="136"/>
      <c r="AD322" s="136"/>
    </row>
    <row r="323" spans="18:30" ht="16.5" customHeight="1">
      <c r="R323" s="135"/>
      <c r="S323" s="135">
        <f t="shared" si="22"/>
        <v>2.08090650888703</v>
      </c>
      <c r="T323" s="135">
        <f t="shared" si="20"/>
        <v>0.03517667004940407</v>
      </c>
      <c r="U323" s="135">
        <f t="shared" si="21"/>
        <v>0.0012373981157646414</v>
      </c>
      <c r="V323" s="137">
        <f t="shared" si="23"/>
        <v>0.11571453791938294</v>
      </c>
      <c r="W323" s="137">
        <f t="shared" si="24"/>
        <v>0.004429990639889095</v>
      </c>
      <c r="X323" s="135"/>
      <c r="Y323" s="135"/>
      <c r="Z323" s="135"/>
      <c r="AA323" s="135"/>
      <c r="AB323" s="135"/>
      <c r="AC323" s="136"/>
      <c r="AD323" s="136"/>
    </row>
    <row r="324" spans="18:30" ht="16.5" customHeight="1">
      <c r="R324" s="135"/>
      <c r="S324" s="135">
        <f t="shared" si="22"/>
        <v>2.0877969277906296</v>
      </c>
      <c r="T324" s="135">
        <f t="shared" si="20"/>
        <v>0.03507718812883698</v>
      </c>
      <c r="U324" s="135">
        <f t="shared" si="21"/>
        <v>0.0012304091270258217</v>
      </c>
      <c r="V324" s="137">
        <f t="shared" si="23"/>
        <v>0.11595657717560401</v>
      </c>
      <c r="W324" s="137">
        <f t="shared" si="24"/>
        <v>0.004435511492381356</v>
      </c>
      <c r="X324" s="135"/>
      <c r="Y324" s="135"/>
      <c r="Z324" s="135"/>
      <c r="AA324" s="135"/>
      <c r="AB324" s="135"/>
      <c r="AC324" s="136"/>
      <c r="AD324" s="136"/>
    </row>
    <row r="325" spans="18:30" ht="16.5" customHeight="1">
      <c r="R325" s="135"/>
      <c r="S325" s="135">
        <f t="shared" si="22"/>
        <v>2.0946873466942293</v>
      </c>
      <c r="T325" s="135">
        <f t="shared" si="20"/>
        <v>0.03497798754963921</v>
      </c>
      <c r="U325" s="135">
        <f t="shared" si="21"/>
        <v>0.0012234596130227156</v>
      </c>
      <c r="V325" s="137">
        <f t="shared" si="23"/>
        <v>0.11619793192899898</v>
      </c>
      <c r="W325" s="137">
        <f t="shared" si="24"/>
        <v>0.00444100116236622</v>
      </c>
      <c r="X325" s="135"/>
      <c r="Y325" s="135"/>
      <c r="Z325" s="135"/>
      <c r="AA325" s="135"/>
      <c r="AB325" s="135"/>
      <c r="AC325" s="136"/>
      <c r="AD325" s="136"/>
    </row>
    <row r="326" spans="18:30" ht="16.5" customHeight="1">
      <c r="R326" s="135"/>
      <c r="S326" s="135">
        <f t="shared" si="22"/>
        <v>2.101577765597829</v>
      </c>
      <c r="T326" s="135">
        <f t="shared" si="20"/>
        <v>0.03487906751615898</v>
      </c>
      <c r="U326" s="135">
        <f t="shared" si="21"/>
        <v>0.0012165493507967768</v>
      </c>
      <c r="V326" s="137">
        <f t="shared" si="23"/>
        <v>0.11643860411538656</v>
      </c>
      <c r="W326" s="137">
        <f t="shared" si="24"/>
        <v>0.004446459825966627</v>
      </c>
      <c r="X326" s="135"/>
      <c r="Y326" s="135"/>
      <c r="Z326" s="135"/>
      <c r="AA326" s="135"/>
      <c r="AB326" s="135"/>
      <c r="AC326" s="136"/>
      <c r="AD326" s="136"/>
    </row>
    <row r="327" spans="18:30" ht="16.5" customHeight="1">
      <c r="R327" s="135"/>
      <c r="S327" s="135">
        <f t="shared" si="22"/>
        <v>2.1084681845014286</v>
      </c>
      <c r="T327" s="135">
        <f t="shared" si="20"/>
        <v>0.03478042723499469</v>
      </c>
      <c r="U327" s="135">
        <f t="shared" si="21"/>
        <v>0.0012096781186487606</v>
      </c>
      <c r="V327" s="137">
        <f t="shared" si="23"/>
        <v>0.11667859566511082</v>
      </c>
      <c r="W327" s="137">
        <f t="shared" si="24"/>
        <v>0.00445188765831075</v>
      </c>
      <c r="X327" s="135"/>
      <c r="Y327" s="135"/>
      <c r="Z327" s="135"/>
      <c r="AA327" s="135"/>
      <c r="AB327" s="135"/>
      <c r="AC327" s="136"/>
      <c r="AD327" s="136"/>
    </row>
    <row r="328" spans="18:30" ht="16.5" customHeight="1">
      <c r="R328" s="135"/>
      <c r="S328" s="135">
        <f t="shared" si="22"/>
        <v>2.1153586034050282</v>
      </c>
      <c r="T328" s="135">
        <f t="shared" si="20"/>
        <v>0.03468206591498852</v>
      </c>
      <c r="U328" s="135">
        <f t="shared" si="21"/>
        <v>0.0012028456961316084</v>
      </c>
      <c r="V328" s="137">
        <f t="shared" si="23"/>
        <v>0.11691790850305672</v>
      </c>
      <c r="W328" s="137">
        <f t="shared" si="24"/>
        <v>0.004457284833537616</v>
      </c>
      <c r="X328" s="135"/>
      <c r="Y328" s="135"/>
      <c r="Z328" s="135"/>
      <c r="AA328" s="135"/>
      <c r="AB328" s="135"/>
      <c r="AC328" s="136"/>
      <c r="AD328" s="136"/>
    </row>
    <row r="329" spans="18:30" ht="16.5" customHeight="1">
      <c r="R329" s="135"/>
      <c r="S329" s="135">
        <f t="shared" si="22"/>
        <v>2.122249022308628</v>
      </c>
      <c r="T329" s="135">
        <f t="shared" si="20"/>
        <v>0.03458398276722007</v>
      </c>
      <c r="U329" s="135">
        <f t="shared" si="21"/>
        <v>0.0011960518640433749</v>
      </c>
      <c r="V329" s="137">
        <f t="shared" si="23"/>
        <v>0.11715654454866549</v>
      </c>
      <c r="W329" s="137">
        <f t="shared" si="24"/>
        <v>0.004462651524802691</v>
      </c>
      <c r="X329" s="135"/>
      <c r="Y329" s="135"/>
      <c r="Z329" s="135"/>
      <c r="AA329" s="135"/>
      <c r="AB329" s="135"/>
      <c r="AC329" s="136"/>
      <c r="AD329" s="136"/>
    </row>
    <row r="330" spans="18:30" ht="16.5" customHeight="1">
      <c r="R330" s="135"/>
      <c r="S330" s="135">
        <f t="shared" si="22"/>
        <v>2.1291394412122275</v>
      </c>
      <c r="T330" s="135">
        <f t="shared" si="20"/>
        <v>0.03448617700500011</v>
      </c>
      <c r="U330" s="135">
        <f t="shared" si="21"/>
        <v>0.0011892964044201983</v>
      </c>
      <c r="V330" s="137">
        <f t="shared" si="23"/>
        <v>0.11739450571595006</v>
      </c>
      <c r="W330" s="137">
        <f t="shared" si="24"/>
        <v>0.004467987904283434</v>
      </c>
      <c r="X330" s="135"/>
      <c r="Y330" s="135"/>
      <c r="Z330" s="135"/>
      <c r="AA330" s="135"/>
      <c r="AB330" s="135"/>
      <c r="AC330" s="136"/>
      <c r="AD330" s="136"/>
    </row>
    <row r="331" spans="18:30" ht="16.5" customHeight="1">
      <c r="R331" s="135"/>
      <c r="S331" s="135">
        <f t="shared" si="22"/>
        <v>2.136029860115827</v>
      </c>
      <c r="T331" s="135">
        <f t="shared" si="20"/>
        <v>0.034388647843864174</v>
      </c>
      <c r="U331" s="135">
        <f t="shared" si="21"/>
        <v>0.001182579100529304</v>
      </c>
      <c r="V331" s="137">
        <f t="shared" si="23"/>
        <v>0.11763179391351042</v>
      </c>
      <c r="W331" s="137">
        <f t="shared" si="24"/>
        <v>0.004473294143184827</v>
      </c>
      <c r="X331" s="135"/>
      <c r="Y331" s="135"/>
      <c r="Z331" s="135"/>
      <c r="AA331" s="135"/>
      <c r="AB331" s="135"/>
      <c r="AC331" s="136"/>
      <c r="AD331" s="136"/>
    </row>
    <row r="332" spans="18:30" ht="16.5" customHeight="1">
      <c r="R332" s="135"/>
      <c r="S332" s="135">
        <f t="shared" si="22"/>
        <v>2.142920279019427</v>
      </c>
      <c r="T332" s="135">
        <f t="shared" si="20"/>
        <v>0.034291394501566326</v>
      </c>
      <c r="U332" s="135">
        <f t="shared" si="21"/>
        <v>0.0011758997368620534</v>
      </c>
      <c r="V332" s="137">
        <f t="shared" si="23"/>
        <v>0.1178684110445489</v>
      </c>
      <c r="W332" s="137">
        <f t="shared" si="24"/>
        <v>0.00447857041174486</v>
      </c>
      <c r="X332" s="135"/>
      <c r="Y332" s="135"/>
      <c r="Z332" s="135"/>
      <c r="AA332" s="135"/>
      <c r="AB332" s="135"/>
      <c r="AC332" s="136"/>
      <c r="AD332" s="136"/>
    </row>
    <row r="333" spans="18:30" ht="16.5" customHeight="1">
      <c r="R333" s="135"/>
      <c r="S333" s="135">
        <f t="shared" si="22"/>
        <v>2.1498106979230265</v>
      </c>
      <c r="T333" s="135">
        <f t="shared" si="20"/>
        <v>0.0341944161980729</v>
      </c>
      <c r="U333" s="135">
        <f t="shared" si="21"/>
        <v>0.00116925809912703</v>
      </c>
      <c r="V333" s="137">
        <f t="shared" si="23"/>
        <v>0.11810435900688546</v>
      </c>
      <c r="W333" s="137">
        <f t="shared" si="24"/>
        <v>0.0044838168792399975</v>
      </c>
      <c r="X333" s="135"/>
      <c r="Y333" s="135"/>
      <c r="Z333" s="135"/>
      <c r="AA333" s="135"/>
      <c r="AB333" s="135"/>
      <c r="AC333" s="136"/>
      <c r="AD333" s="136"/>
    </row>
    <row r="334" spans="18:30" ht="16.5" customHeight="1">
      <c r="R334" s="135"/>
      <c r="S334" s="135">
        <f t="shared" si="22"/>
        <v>2.156701116826626</v>
      </c>
      <c r="T334" s="135">
        <f t="shared" si="20"/>
        <v>0.03409771215555616</v>
      </c>
      <c r="U334" s="135">
        <f t="shared" si="21"/>
        <v>0.0011626539742431623</v>
      </c>
      <c r="V334" s="137">
        <f t="shared" si="23"/>
        <v>0.1183396396929729</v>
      </c>
      <c r="W334" s="137">
        <f t="shared" si="24"/>
        <v>0.004489033713990609</v>
      </c>
      <c r="X334" s="135"/>
      <c r="Y334" s="135"/>
      <c r="Z334" s="135"/>
      <c r="AA334" s="135"/>
      <c r="AB334" s="135"/>
      <c r="AC334" s="136"/>
      <c r="AD334" s="136"/>
    </row>
    <row r="335" spans="18:30" ht="16.5" customHeight="1">
      <c r="R335" s="135"/>
      <c r="S335" s="135">
        <f t="shared" si="22"/>
        <v>2.163591535730226</v>
      </c>
      <c r="T335" s="135">
        <f t="shared" si="20"/>
        <v>0.034001281598388174</v>
      </c>
      <c r="U335" s="135">
        <f t="shared" si="21"/>
        <v>0.0011560871503328903</v>
      </c>
      <c r="V335" s="137">
        <f t="shared" si="23"/>
        <v>0.11857425498991203</v>
      </c>
      <c r="W335" s="137">
        <f t="shared" si="24"/>
        <v>0.004494221083366366</v>
      </c>
      <c r="X335" s="135"/>
      <c r="Y335" s="135"/>
      <c r="Z335" s="135"/>
      <c r="AA335" s="135"/>
      <c r="AB335" s="135"/>
      <c r="AC335" s="136"/>
      <c r="AD335" s="136"/>
    </row>
    <row r="336" spans="18:30" ht="16.5" customHeight="1">
      <c r="R336" s="135"/>
      <c r="S336" s="135">
        <f t="shared" si="22"/>
        <v>2.1704819546338254</v>
      </c>
      <c r="T336" s="135">
        <f t="shared" si="20"/>
        <v>0.0339051237531345</v>
      </c>
      <c r="U336" s="135">
        <f t="shared" si="21"/>
        <v>0.0011495574167153654</v>
      </c>
      <c r="V336" s="137">
        <f t="shared" si="23"/>
        <v>0.11880820677946684</v>
      </c>
      <c r="W336" s="137">
        <f t="shared" si="24"/>
        <v>0.004499379153791617</v>
      </c>
      <c r="X336" s="135"/>
      <c r="Y336" s="135"/>
      <c r="Z336" s="135"/>
      <c r="AA336" s="135"/>
      <c r="AB336" s="135"/>
      <c r="AC336" s="136"/>
      <c r="AD336" s="136"/>
    </row>
    <row r="337" spans="18:30" ht="16.5" customHeight="1">
      <c r="R337" s="135"/>
      <c r="S337" s="135">
        <f t="shared" si="22"/>
        <v>2.177372373537425</v>
      </c>
      <c r="T337" s="135">
        <f t="shared" si="20"/>
        <v>0.03380923784854804</v>
      </c>
      <c r="U337" s="135">
        <f t="shared" si="21"/>
        <v>0.0011430645638996935</v>
      </c>
      <c r="V337" s="137">
        <f t="shared" si="23"/>
        <v>0.11904149693807954</v>
      </c>
      <c r="W337" s="137">
        <f t="shared" si="24"/>
        <v>0.00450450809075072</v>
      </c>
      <c r="X337" s="135"/>
      <c r="Y337" s="135"/>
      <c r="Z337" s="135"/>
      <c r="AA337" s="135"/>
      <c r="AB337" s="135"/>
      <c r="AC337" s="136"/>
      <c r="AD337" s="136"/>
    </row>
    <row r="338" spans="18:30" ht="16.5" customHeight="1">
      <c r="R338" s="135"/>
      <c r="S338" s="135">
        <f t="shared" si="22"/>
        <v>2.1842627924410247</v>
      </c>
      <c r="T338" s="135">
        <f t="shared" si="20"/>
        <v>0.033713623115562814</v>
      </c>
      <c r="U338" s="135">
        <f t="shared" si="21"/>
        <v>0.0011366083835782114</v>
      </c>
      <c r="V338" s="137">
        <f t="shared" si="23"/>
        <v>0.11927412733688565</v>
      </c>
      <c r="W338" s="137">
        <f t="shared" si="24"/>
        <v>0.004509608058793358</v>
      </c>
      <c r="X338" s="135"/>
      <c r="Y338" s="135"/>
      <c r="Z338" s="135"/>
      <c r="AA338" s="135"/>
      <c r="AB338" s="135"/>
      <c r="AC338" s="136"/>
      <c r="AD338" s="136"/>
    </row>
    <row r="339" spans="18:30" ht="16.5" customHeight="1">
      <c r="R339" s="135"/>
      <c r="S339" s="135">
        <f t="shared" si="22"/>
        <v>2.1911532113446244</v>
      </c>
      <c r="T339" s="135">
        <f t="shared" si="20"/>
        <v>0.03361827878728783</v>
      </c>
      <c r="U339" s="135">
        <f t="shared" si="21"/>
        <v>0.0011301886686198067</v>
      </c>
      <c r="V339" s="137">
        <f t="shared" si="23"/>
        <v>0.11950609984172901</v>
      </c>
      <c r="W339" s="137">
        <f t="shared" si="24"/>
        <v>0.004514679221539816</v>
      </c>
      <c r="X339" s="135"/>
      <c r="Y339" s="135"/>
      <c r="Z339" s="135"/>
      <c r="AA339" s="135"/>
      <c r="AB339" s="135"/>
      <c r="AC339" s="136"/>
      <c r="AD339" s="136"/>
    </row>
    <row r="340" spans="18:30" ht="16.5" customHeight="1">
      <c r="R340" s="135"/>
      <c r="S340" s="135">
        <f t="shared" si="22"/>
        <v>2.198043630248224</v>
      </c>
      <c r="T340" s="135">
        <f t="shared" si="20"/>
        <v>0.0335232040990009</v>
      </c>
      <c r="U340" s="135">
        <f t="shared" si="21"/>
        <v>0.0011238052130632707</v>
      </c>
      <c r="V340" s="137">
        <f t="shared" si="23"/>
        <v>0.1197374163131767</v>
      </c>
      <c r="W340" s="137">
        <f t="shared" si="24"/>
        <v>0.004519721741686227</v>
      </c>
      <c r="X340" s="135"/>
      <c r="Y340" s="135"/>
      <c r="Z340" s="135"/>
      <c r="AA340" s="135"/>
      <c r="AB340" s="135"/>
      <c r="AC340" s="136"/>
      <c r="AD340" s="136"/>
    </row>
    <row r="341" spans="18:30" ht="16.5" customHeight="1">
      <c r="R341" s="135"/>
      <c r="S341" s="135">
        <f t="shared" si="22"/>
        <v>2.2049340491518237</v>
      </c>
      <c r="T341" s="135">
        <f t="shared" si="20"/>
        <v>0.03342839828814253</v>
      </c>
      <c r="U341" s="135">
        <f t="shared" si="21"/>
        <v>0.0011174578121106904</v>
      </c>
      <c r="V341" s="137">
        <f t="shared" si="23"/>
        <v>0.11996807860653402</v>
      </c>
      <c r="W341" s="137">
        <f t="shared" si="24"/>
        <v>0.004524735781009798</v>
      </c>
      <c r="X341" s="135"/>
      <c r="Y341" s="135"/>
      <c r="Z341" s="135"/>
      <c r="AA341" s="135"/>
      <c r="AB341" s="135"/>
      <c r="AC341" s="136"/>
      <c r="AD341" s="136"/>
    </row>
    <row r="342" spans="18:30" ht="16.5" customHeight="1">
      <c r="R342" s="135"/>
      <c r="S342" s="135">
        <f t="shared" si="22"/>
        <v>2.2118244680554233</v>
      </c>
      <c r="T342" s="135">
        <f aca="true" t="shared" si="25" ref="T342:T405">IF($S342&lt;=Tau*$Y$16,Pm*EXP(-$S342/Tau),-Pm/Tau/$Y$16/EXP(1)/($J$6-1)*$S342+Pm/EXP(1)/$Y$16*(1+1/($J$6-1)))</f>
        <v>0.03333386059430978</v>
      </c>
      <c r="U342" s="135">
        <f aca="true" t="shared" si="26" ref="U342:U405">T342*T342</f>
        <v>0.0011111462621208785</v>
      </c>
      <c r="V342" s="137">
        <f t="shared" si="23"/>
        <v>0.12019808857185935</v>
      </c>
      <c r="W342" s="137">
        <f t="shared" si="24"/>
        <v>0.0045297215003739935</v>
      </c>
      <c r="X342" s="135"/>
      <c r="Y342" s="135"/>
      <c r="Z342" s="135"/>
      <c r="AA342" s="135"/>
      <c r="AB342" s="135"/>
      <c r="AC342" s="136"/>
      <c r="AD342" s="136"/>
    </row>
    <row r="343" spans="18:30" ht="16.5" customHeight="1">
      <c r="R343" s="135"/>
      <c r="S343" s="135">
        <f aca="true" t="shared" si="27" ref="S343:S406">S342+$U$18</f>
        <v>2.218714886959023</v>
      </c>
      <c r="T343" s="135">
        <f t="shared" si="25"/>
        <v>0.03323959025925021</v>
      </c>
      <c r="U343" s="135">
        <f t="shared" si="26"/>
        <v>0.0011048703606028414</v>
      </c>
      <c r="V343" s="137">
        <f aca="true" t="shared" si="28" ref="V343:V406">V342+$U$18*(T342+T343)/2</f>
        <v>0.12042744805397895</v>
      </c>
      <c r="W343" s="137">
        <f aca="true" t="shared" si="29" ref="W343:W406">W342+$U$18*(U342+U343)/2/1.54</f>
        <v>0.004534679059733703</v>
      </c>
      <c r="X343" s="135"/>
      <c r="Y343" s="135"/>
      <c r="Z343" s="135"/>
      <c r="AA343" s="135"/>
      <c r="AB343" s="135"/>
      <c r="AC343" s="136"/>
      <c r="AD343" s="136"/>
    </row>
    <row r="344" spans="18:30" ht="16.5" customHeight="1">
      <c r="R344" s="135"/>
      <c r="S344" s="135">
        <f t="shared" si="27"/>
        <v>2.2256053058626226</v>
      </c>
      <c r="T344" s="135">
        <f t="shared" si="25"/>
        <v>0.03314558652685572</v>
      </c>
      <c r="U344" s="135">
        <f t="shared" si="26"/>
        <v>0.0010986299062092798</v>
      </c>
      <c r="V344" s="137">
        <f t="shared" si="28"/>
        <v>0.12065615889250184</v>
      </c>
      <c r="W344" s="137">
        <f t="shared" si="29"/>
        <v>0.004539608618140368</v>
      </c>
      <c r="X344" s="135"/>
      <c r="Y344" s="135"/>
      <c r="Z344" s="135"/>
      <c r="AA344" s="135"/>
      <c r="AB344" s="135"/>
      <c r="AC344" s="136"/>
      <c r="AD344" s="136"/>
    </row>
    <row r="345" spans="18:30" ht="16.5" customHeight="1">
      <c r="R345" s="135"/>
      <c r="S345" s="135">
        <f t="shared" si="27"/>
        <v>2.2324957247662223</v>
      </c>
      <c r="T345" s="135">
        <f t="shared" si="25"/>
        <v>0.03305184864315658</v>
      </c>
      <c r="U345" s="135">
        <f t="shared" si="26"/>
        <v>0.0010924246987301313</v>
      </c>
      <c r="V345" s="137">
        <f t="shared" si="28"/>
        <v>0.12088422292183446</v>
      </c>
      <c r="W345" s="137">
        <f t="shared" si="29"/>
        <v>0.004544510333747087</v>
      </c>
      <c r="X345" s="135"/>
      <c r="Y345" s="135"/>
      <c r="Z345" s="135"/>
      <c r="AA345" s="135"/>
      <c r="AB345" s="135"/>
      <c r="AC345" s="136"/>
      <c r="AD345" s="136"/>
    </row>
    <row r="346" spans="18:30" ht="16.5" customHeight="1">
      <c r="R346" s="135"/>
      <c r="S346" s="135">
        <f t="shared" si="27"/>
        <v>2.239386143669822</v>
      </c>
      <c r="T346" s="135">
        <f t="shared" si="25"/>
        <v>0.0329583758563153</v>
      </c>
      <c r="U346" s="135">
        <f t="shared" si="26"/>
        <v>0.0010862545390861473</v>
      </c>
      <c r="V346" s="137">
        <f t="shared" si="28"/>
        <v>0.12111164197119546</v>
      </c>
      <c r="W346" s="137">
        <f t="shared" si="29"/>
        <v>0.004549384363813688</v>
      </c>
      <c r="X346" s="135"/>
      <c r="Y346" s="135"/>
      <c r="Z346" s="135"/>
      <c r="AA346" s="135"/>
      <c r="AB346" s="135"/>
      <c r="AC346" s="136"/>
      <c r="AD346" s="136"/>
    </row>
    <row r="347" spans="18:30" ht="16.5" customHeight="1">
      <c r="R347" s="135"/>
      <c r="S347" s="135">
        <f t="shared" si="27"/>
        <v>2.2462765625734216</v>
      </c>
      <c r="T347" s="135">
        <f t="shared" si="25"/>
        <v>0.03286516741662065</v>
      </c>
      <c r="U347" s="135">
        <f t="shared" si="26"/>
        <v>0.0010801192293225035</v>
      </c>
      <c r="V347" s="137">
        <f t="shared" si="28"/>
        <v>0.12133841786463033</v>
      </c>
      <c r="W347" s="137">
        <f t="shared" si="29"/>
        <v>0.004554230864711774</v>
      </c>
      <c r="X347" s="135"/>
      <c r="Y347" s="135"/>
      <c r="Z347" s="135"/>
      <c r="AA347" s="135"/>
      <c r="AB347" s="135"/>
      <c r="AC347" s="136"/>
      <c r="AD347" s="136"/>
    </row>
    <row r="348" spans="18:30" ht="16.5" customHeight="1">
      <c r="R348" s="135"/>
      <c r="S348" s="135">
        <f t="shared" si="27"/>
        <v>2.253166981477021</v>
      </c>
      <c r="T348" s="135">
        <f t="shared" si="25"/>
        <v>0.03277222257648165</v>
      </c>
      <c r="U348" s="135">
        <f t="shared" si="26"/>
        <v>0.0010740185726024537</v>
      </c>
      <c r="V348" s="137">
        <f t="shared" si="28"/>
        <v>0.12156455242102603</v>
      </c>
      <c r="W348" s="137">
        <f t="shared" si="29"/>
        <v>0.004559049991929742</v>
      </c>
      <c r="X348" s="135"/>
      <c r="Y348" s="135"/>
      <c r="Z348" s="135"/>
      <c r="AA348" s="135"/>
      <c r="AB348" s="135"/>
      <c r="AC348" s="136"/>
      <c r="AD348" s="136"/>
    </row>
    <row r="349" spans="18:30" ht="16.5" customHeight="1">
      <c r="R349" s="135"/>
      <c r="S349" s="135">
        <f t="shared" si="27"/>
        <v>2.260057400380621</v>
      </c>
      <c r="T349" s="135">
        <f t="shared" si="25"/>
        <v>0.032679540590421524</v>
      </c>
      <c r="U349" s="135">
        <f t="shared" si="26"/>
        <v>0.001067952373201008</v>
      </c>
      <c r="V349" s="137">
        <f t="shared" si="28"/>
        <v>0.1217900474541256</v>
      </c>
      <c r="W349" s="137">
        <f t="shared" si="29"/>
        <v>0.00456384190007777</v>
      </c>
      <c r="X349" s="135"/>
      <c r="Y349" s="135"/>
      <c r="Z349" s="135"/>
      <c r="AA349" s="135"/>
      <c r="AB349" s="135"/>
      <c r="AC349" s="136"/>
      <c r="AD349" s="136"/>
    </row>
    <row r="350" spans="18:30" ht="16.5" customHeight="1">
      <c r="R350" s="135"/>
      <c r="S350" s="135">
        <f t="shared" si="27"/>
        <v>2.2669478192842205</v>
      </c>
      <c r="T350" s="135">
        <f t="shared" si="25"/>
        <v>0.03258712071507176</v>
      </c>
      <c r="U350" s="135">
        <f t="shared" si="26"/>
        <v>0.001061920436498659</v>
      </c>
      <c r="V350" s="137">
        <f t="shared" si="28"/>
        <v>0.12201490477254269</v>
      </c>
      <c r="W350" s="137">
        <f t="shared" si="29"/>
        <v>0.004568606742892775</v>
      </c>
      <c r="X350" s="135"/>
      <c r="Y350" s="135"/>
      <c r="Z350" s="135"/>
      <c r="AA350" s="135"/>
      <c r="AB350" s="135"/>
      <c r="AC350" s="136"/>
      <c r="AD350" s="136"/>
    </row>
    <row r="351" spans="18:30" ht="16.5" customHeight="1">
      <c r="R351" s="135"/>
      <c r="S351" s="135">
        <f t="shared" si="27"/>
        <v>2.27383823818782</v>
      </c>
      <c r="T351" s="135">
        <f t="shared" si="25"/>
        <v>0.03249496220916618</v>
      </c>
      <c r="U351" s="135">
        <f t="shared" si="26"/>
        <v>0.0010559225689751382</v>
      </c>
      <c r="V351" s="137">
        <f t="shared" si="28"/>
        <v>0.12223912617977609</v>
      </c>
      <c r="W351" s="137">
        <f t="shared" si="29"/>
        <v>0.004573344673243351</v>
      </c>
      <c r="X351" s="135"/>
      <c r="Y351" s="135"/>
      <c r="Z351" s="135"/>
      <c r="AA351" s="135"/>
      <c r="AB351" s="135"/>
      <c r="AC351" s="136"/>
      <c r="AD351" s="136"/>
    </row>
    <row r="352" spans="18:30" ht="16.5" customHeight="1">
      <c r="R352" s="135"/>
      <c r="S352" s="135">
        <f t="shared" si="27"/>
        <v>2.28072865709142</v>
      </c>
      <c r="T352" s="135">
        <f t="shared" si="25"/>
        <v>0.032403064333534896</v>
      </c>
      <c r="U352" s="135">
        <f t="shared" si="26"/>
        <v>0.0010499585782032014</v>
      </c>
      <c r="V352" s="137">
        <f t="shared" si="28"/>
        <v>0.12246271347422415</v>
      </c>
      <c r="W352" s="137">
        <f t="shared" si="29"/>
        <v>0.004578055843134666</v>
      </c>
      <c r="X352" s="135"/>
      <c r="Y352" s="135"/>
      <c r="Z352" s="135"/>
      <c r="AA352" s="135"/>
      <c r="AB352" s="135"/>
      <c r="AC352" s="136"/>
      <c r="AD352" s="136"/>
    </row>
    <row r="353" spans="18:30" ht="16.5" customHeight="1">
      <c r="R353" s="135"/>
      <c r="S353" s="135">
        <f t="shared" si="27"/>
        <v>2.2876190759950195</v>
      </c>
      <c r="T353" s="135">
        <f t="shared" si="25"/>
        <v>0.032311426351098474</v>
      </c>
      <c r="U353" s="135">
        <f t="shared" si="26"/>
        <v>0.0010440282728424609</v>
      </c>
      <c r="V353" s="137">
        <f t="shared" si="28"/>
        <v>0.12268566844919924</v>
      </c>
      <c r="W353" s="137">
        <f t="shared" si="29"/>
        <v>0.004582740403713346</v>
      </c>
      <c r="X353" s="135"/>
      <c r="Y353" s="135"/>
      <c r="Z353" s="135"/>
      <c r="AA353" s="135"/>
      <c r="AB353" s="135"/>
      <c r="AC353" s="136"/>
      <c r="AD353" s="136"/>
    </row>
    <row r="354" spans="18:30" ht="16.5" customHeight="1">
      <c r="R354" s="135"/>
      <c r="S354" s="135">
        <f t="shared" si="27"/>
        <v>2.294509494898619</v>
      </c>
      <c r="T354" s="135">
        <f t="shared" si="25"/>
        <v>0.03222004752686199</v>
      </c>
      <c r="U354" s="135">
        <f t="shared" si="26"/>
        <v>0.0010381314626332456</v>
      </c>
      <c r="V354" s="137">
        <f t="shared" si="28"/>
        <v>0.12290799289294216</v>
      </c>
      <c r="W354" s="137">
        <f t="shared" si="29"/>
        <v>0.004587398505272318</v>
      </c>
      <c r="X354" s="135"/>
      <c r="Y354" s="135"/>
      <c r="Z354" s="135"/>
      <c r="AA354" s="135"/>
      <c r="AB354" s="135"/>
      <c r="AC354" s="136"/>
      <c r="AD354" s="136"/>
    </row>
    <row r="355" spans="18:30" ht="16.5" customHeight="1">
      <c r="R355" s="135"/>
      <c r="S355" s="135">
        <f t="shared" si="27"/>
        <v>2.3013999138022188</v>
      </c>
      <c r="T355" s="135">
        <f t="shared" si="25"/>
        <v>0.03212892712790912</v>
      </c>
      <c r="U355" s="135">
        <f t="shared" si="26"/>
        <v>0.0010322679583904947</v>
      </c>
      <c r="V355" s="137">
        <f t="shared" si="28"/>
        <v>0.12312968858863639</v>
      </c>
      <c r="W355" s="137">
        <f t="shared" si="29"/>
        <v>0.004592030297255637</v>
      </c>
      <c r="X355" s="135"/>
      <c r="Y355" s="135"/>
      <c r="Z355" s="135"/>
      <c r="AA355" s="135"/>
      <c r="AB355" s="135"/>
      <c r="AC355" s="136"/>
      <c r="AD355" s="136"/>
    </row>
    <row r="356" spans="18:30" ht="16.5" customHeight="1">
      <c r="R356" s="135"/>
      <c r="S356" s="135">
        <f t="shared" si="27"/>
        <v>2.3082903327058184</v>
      </c>
      <c r="T356" s="135">
        <f t="shared" si="25"/>
        <v>0.03203806442339629</v>
      </c>
      <c r="U356" s="135">
        <f t="shared" si="26"/>
        <v>0.001026437571997691</v>
      </c>
      <c r="V356" s="137">
        <f t="shared" si="28"/>
        <v>0.12335075731442251</v>
      </c>
      <c r="W356" s="137">
        <f t="shared" si="29"/>
        <v>0.004596635928263277</v>
      </c>
      <c r="X356" s="135"/>
      <c r="Y356" s="135"/>
      <c r="Z356" s="135"/>
      <c r="AA356" s="135"/>
      <c r="AB356" s="135"/>
      <c r="AC356" s="136"/>
      <c r="AD356" s="136"/>
    </row>
    <row r="357" spans="18:30" ht="16.5" customHeight="1">
      <c r="R357" s="135"/>
      <c r="S357" s="135">
        <f t="shared" si="27"/>
        <v>2.315180751609418</v>
      </c>
      <c r="T357" s="135">
        <f t="shared" si="25"/>
        <v>0.031947458684546785</v>
      </c>
      <c r="U357" s="135">
        <f t="shared" si="26"/>
        <v>0.0010206401164008238</v>
      </c>
      <c r="V357" s="137">
        <f t="shared" si="28"/>
        <v>0.12357120084341235</v>
      </c>
      <c r="W357" s="137">
        <f t="shared" si="29"/>
        <v>0.0046012155460559</v>
      </c>
      <c r="X357" s="135"/>
      <c r="Y357" s="135"/>
      <c r="Z357" s="135"/>
      <c r="AA357" s="135"/>
      <c r="AB357" s="135"/>
      <c r="AC357" s="136"/>
      <c r="AD357" s="136"/>
    </row>
    <row r="358" spans="18:30" ht="16.5" customHeight="1">
      <c r="R358" s="135"/>
      <c r="S358" s="135">
        <f t="shared" si="27"/>
        <v>2.3220711705130177</v>
      </c>
      <c r="T358" s="135">
        <f t="shared" si="25"/>
        <v>0.03185710918464492</v>
      </c>
      <c r="U358" s="135">
        <f t="shared" si="26"/>
        <v>0.0010148754056023875</v>
      </c>
      <c r="V358" s="137">
        <f t="shared" si="28"/>
        <v>0.12379102094370328</v>
      </c>
      <c r="W358" s="137">
        <f t="shared" si="29"/>
        <v>0.004605769297559595</v>
      </c>
      <c r="X358" s="135"/>
      <c r="Y358" s="135"/>
      <c r="Z358" s="135"/>
      <c r="AA358" s="135"/>
      <c r="AB358" s="135"/>
      <c r="AC358" s="136"/>
      <c r="AD358" s="136"/>
    </row>
    <row r="359" spans="18:30" ht="16.5" customHeight="1">
      <c r="R359" s="135"/>
      <c r="S359" s="135">
        <f t="shared" si="27"/>
        <v>2.3289615894166174</v>
      </c>
      <c r="T359" s="135">
        <f t="shared" si="25"/>
        <v>0.031767015199030225</v>
      </c>
      <c r="U359" s="135">
        <f t="shared" si="26"/>
        <v>0.0010091432546554173</v>
      </c>
      <c r="V359" s="137">
        <f t="shared" si="28"/>
        <v>0.1240102193783924</v>
      </c>
      <c r="W359" s="137">
        <f t="shared" si="29"/>
        <v>0.004610297328870594</v>
      </c>
      <c r="X359" s="135"/>
      <c r="Y359" s="135"/>
      <c r="Z359" s="135"/>
      <c r="AA359" s="135"/>
      <c r="AB359" s="135"/>
      <c r="AC359" s="136"/>
      <c r="AD359" s="136"/>
    </row>
    <row r="360" spans="18:30" ht="16.5" customHeight="1">
      <c r="R360" s="135"/>
      <c r="S360" s="135">
        <f t="shared" si="27"/>
        <v>2.335852008320217</v>
      </c>
      <c r="T360" s="135">
        <f t="shared" si="25"/>
        <v>0.031677176005091595</v>
      </c>
      <c r="U360" s="135">
        <f t="shared" si="26"/>
        <v>0.0010034434796575508</v>
      </c>
      <c r="V360" s="137">
        <f t="shared" si="28"/>
        <v>0.12422879790559063</v>
      </c>
      <c r="W360" s="137">
        <f t="shared" si="29"/>
        <v>0.004614799785259959</v>
      </c>
      <c r="X360" s="135"/>
      <c r="Y360" s="135"/>
      <c r="Z360" s="135"/>
      <c r="AA360" s="135"/>
      <c r="AB360" s="135"/>
      <c r="AC360" s="136"/>
      <c r="AD360" s="136"/>
    </row>
    <row r="361" spans="18:30" ht="16.5" customHeight="1">
      <c r="R361" s="135"/>
      <c r="S361" s="135">
        <f t="shared" si="27"/>
        <v>2.3427424272238166</v>
      </c>
      <c r="T361" s="135">
        <f t="shared" si="25"/>
        <v>0.03158759088226154</v>
      </c>
      <c r="U361" s="135">
        <f t="shared" si="26"/>
        <v>0.0009977758977451324</v>
      </c>
      <c r="V361" s="137">
        <f t="shared" si="28"/>
        <v>0.12444675827843685</v>
      </c>
      <c r="W361" s="137">
        <f t="shared" si="29"/>
        <v>0.0046192768111782394</v>
      </c>
      <c r="X361" s="135"/>
      <c r="Y361" s="135"/>
      <c r="Z361" s="135"/>
      <c r="AA361" s="135"/>
      <c r="AB361" s="135"/>
      <c r="AC361" s="136"/>
      <c r="AD361" s="136"/>
    </row>
    <row r="362" spans="18:30" ht="16.5" customHeight="1">
      <c r="R362" s="135"/>
      <c r="S362" s="135">
        <f t="shared" si="27"/>
        <v>2.3496328461274163</v>
      </c>
      <c r="T362" s="135">
        <f t="shared" si="25"/>
        <v>0.03149825911201036</v>
      </c>
      <c r="U362" s="135">
        <f t="shared" si="26"/>
        <v>0.0009921403270873436</v>
      </c>
      <c r="V362" s="137">
        <f t="shared" si="28"/>
        <v>0.12466410224511193</v>
      </c>
      <c r="W362" s="137">
        <f t="shared" si="29"/>
        <v>0.0046237285502601115</v>
      </c>
      <c r="X362" s="135"/>
      <c r="Y362" s="135"/>
      <c r="Z362" s="135"/>
      <c r="AA362" s="135"/>
      <c r="AB362" s="135"/>
      <c r="AC362" s="136"/>
      <c r="AD362" s="136"/>
    </row>
    <row r="363" spans="18:30" ht="16.5" customHeight="1">
      <c r="R363" s="135"/>
      <c r="S363" s="135">
        <f t="shared" si="27"/>
        <v>2.356523265031016</v>
      </c>
      <c r="T363" s="135">
        <f t="shared" si="25"/>
        <v>0.03140917997784042</v>
      </c>
      <c r="U363" s="135">
        <f t="shared" si="26"/>
        <v>0.0009865365868803717</v>
      </c>
      <c r="V363" s="137">
        <f t="shared" si="28"/>
        <v>0.1248808315488528</v>
      </c>
      <c r="W363" s="137">
        <f t="shared" si="29"/>
        <v>0.004628155145328982</v>
      </c>
      <c r="X363" s="135"/>
      <c r="Y363" s="135"/>
      <c r="Z363" s="135"/>
      <c r="AA363" s="135"/>
      <c r="AB363" s="135"/>
      <c r="AC363" s="136"/>
      <c r="AD363" s="136"/>
    </row>
    <row r="364" spans="18:30" ht="16.5" customHeight="1">
      <c r="R364" s="135"/>
      <c r="S364" s="135">
        <f t="shared" si="27"/>
        <v>2.3634136839346156</v>
      </c>
      <c r="T364" s="135">
        <f t="shared" si="25"/>
        <v>0.03132035276528038</v>
      </c>
      <c r="U364" s="135">
        <f t="shared" si="26"/>
        <v>0.0009809644973416067</v>
      </c>
      <c r="V364" s="137">
        <f t="shared" si="28"/>
        <v>0.12509694792796638</v>
      </c>
      <c r="W364" s="137">
        <f t="shared" si="29"/>
        <v>0.004632556738401571</v>
      </c>
      <c r="X364" s="135"/>
      <c r="Y364" s="135"/>
      <c r="Z364" s="135"/>
      <c r="AA364" s="135"/>
      <c r="AB364" s="135"/>
      <c r="AC364" s="136"/>
      <c r="AD364" s="136"/>
    </row>
    <row r="365" spans="18:30" ht="16.5" customHeight="1">
      <c r="R365" s="135"/>
      <c r="S365" s="135">
        <f t="shared" si="27"/>
        <v>2.3703041028382152</v>
      </c>
      <c r="T365" s="135">
        <f t="shared" si="25"/>
        <v>0.03123177676187946</v>
      </c>
      <c r="U365" s="135">
        <f t="shared" si="26"/>
        <v>0.000975423879703874</v>
      </c>
      <c r="V365" s="137">
        <f t="shared" si="28"/>
        <v>0.12531245311584355</v>
      </c>
      <c r="W365" s="137">
        <f t="shared" si="29"/>
        <v>0.004636933470692472</v>
      </c>
      <c r="X365" s="135"/>
      <c r="Y365" s="135"/>
      <c r="Z365" s="135"/>
      <c r="AA365" s="135"/>
      <c r="AB365" s="135"/>
      <c r="AC365" s="136"/>
      <c r="AD365" s="136"/>
    </row>
    <row r="366" spans="18:30" ht="16.5" customHeight="1">
      <c r="R366" s="135"/>
      <c r="S366" s="135">
        <f t="shared" si="27"/>
        <v>2.377194521741815</v>
      </c>
      <c r="T366" s="135">
        <f t="shared" si="25"/>
        <v>0.031143451257201766</v>
      </c>
      <c r="U366" s="135">
        <f t="shared" si="26"/>
        <v>0.0009699145562097022</v>
      </c>
      <c r="V366" s="137">
        <f t="shared" si="28"/>
        <v>0.12552734884097305</v>
      </c>
      <c r="W366" s="137">
        <f t="shared" si="29"/>
        <v>0.004641285482618679</v>
      </c>
      <c r="X366" s="135"/>
      <c r="Y366" s="135"/>
      <c r="Z366" s="135"/>
      <c r="AA366" s="135"/>
      <c r="AB366" s="135"/>
      <c r="AC366" s="136"/>
      <c r="AD366" s="136"/>
    </row>
    <row r="367" spans="18:30" ht="16.5" customHeight="1">
      <c r="R367" s="135"/>
      <c r="S367" s="135">
        <f t="shared" si="27"/>
        <v>2.3840849406454145</v>
      </c>
      <c r="T367" s="135">
        <f t="shared" si="25"/>
        <v>0.031055375542820545</v>
      </c>
      <c r="U367" s="135">
        <f t="shared" si="26"/>
        <v>0.0009644363501056164</v>
      </c>
      <c r="V367" s="137">
        <f t="shared" si="28"/>
        <v>0.12574163682695536</v>
      </c>
      <c r="W367" s="137">
        <f t="shared" si="29"/>
        <v>0.004645612913804091</v>
      </c>
      <c r="X367" s="135"/>
      <c r="Y367" s="135"/>
      <c r="Z367" s="135"/>
      <c r="AA367" s="135"/>
      <c r="AB367" s="135"/>
      <c r="AC367" s="136"/>
      <c r="AD367" s="136"/>
    </row>
    <row r="368" spans="18:30" ht="16.5" customHeight="1">
      <c r="R368" s="135"/>
      <c r="S368" s="135">
        <f t="shared" si="27"/>
        <v>2.390975359549014</v>
      </c>
      <c r="T368" s="135">
        <f t="shared" si="25"/>
        <v>0.030967548912312508</v>
      </c>
      <c r="U368" s="135">
        <f t="shared" si="26"/>
        <v>0.0009589890856364676</v>
      </c>
      <c r="V368" s="137">
        <f t="shared" si="28"/>
        <v>0.12595531879251645</v>
      </c>
      <c r="W368" s="137">
        <f t="shared" si="29"/>
        <v>0.004649915903083994</v>
      </c>
      <c r="X368" s="135"/>
      <c r="Y368" s="135"/>
      <c r="Z368" s="135"/>
      <c r="AA368" s="135"/>
      <c r="AB368" s="135"/>
      <c r="AC368" s="136"/>
      <c r="AD368" s="136"/>
    </row>
    <row r="369" spans="18:30" ht="16.5" customHeight="1">
      <c r="R369" s="135"/>
      <c r="S369" s="135">
        <f t="shared" si="27"/>
        <v>2.397865778452614</v>
      </c>
      <c r="T369" s="135">
        <f t="shared" si="25"/>
        <v>0.030879970661252205</v>
      </c>
      <c r="U369" s="135">
        <f t="shared" si="26"/>
        <v>0.000953572588039797</v>
      </c>
      <c r="V369" s="137">
        <f t="shared" si="28"/>
        <v>0.12616839645152167</v>
      </c>
      <c r="W369" s="137">
        <f t="shared" si="29"/>
        <v>0.004654194588509513</v>
      </c>
      <c r="X369" s="135"/>
      <c r="Y369" s="135"/>
      <c r="Z369" s="135"/>
      <c r="AA369" s="135"/>
      <c r="AB369" s="135"/>
      <c r="AC369" s="136"/>
      <c r="AD369" s="136"/>
    </row>
    <row r="370" spans="18:30" ht="16.5" customHeight="1">
      <c r="R370" s="135"/>
      <c r="S370" s="135">
        <f t="shared" si="27"/>
        <v>2.4047561973562135</v>
      </c>
      <c r="T370" s="135">
        <f t="shared" si="25"/>
        <v>0.030792640087206335</v>
      </c>
      <c r="U370" s="135">
        <f t="shared" si="26"/>
        <v>0.0009481866835402266</v>
      </c>
      <c r="V370" s="137">
        <f t="shared" si="28"/>
        <v>0.12638087151298943</v>
      </c>
      <c r="W370" s="137">
        <f t="shared" si="29"/>
        <v>0.0046584491073520425</v>
      </c>
      <c r="X370" s="135"/>
      <c r="Y370" s="135"/>
      <c r="Z370" s="135"/>
      <c r="AA370" s="135"/>
      <c r="AB370" s="135"/>
      <c r="AC370" s="136"/>
      <c r="AD370" s="136"/>
    </row>
    <row r="371" spans="18:30" ht="16.5" customHeight="1">
      <c r="R371" s="135"/>
      <c r="S371" s="135">
        <f t="shared" si="27"/>
        <v>2.411646616259813</v>
      </c>
      <c r="T371" s="135">
        <f t="shared" si="25"/>
        <v>0.03070555648972811</v>
      </c>
      <c r="U371" s="135">
        <f t="shared" si="26"/>
        <v>0.000942831199343884</v>
      </c>
      <c r="V371" s="137">
        <f t="shared" si="28"/>
        <v>0.12659274568110493</v>
      </c>
      <c r="W371" s="137">
        <f t="shared" si="29"/>
        <v>0.00466267959610765</v>
      </c>
      <c r="X371" s="135"/>
      <c r="Y371" s="135"/>
      <c r="Z371" s="135"/>
      <c r="AA371" s="135"/>
      <c r="AB371" s="135"/>
      <c r="AC371" s="136"/>
      <c r="AD371" s="136"/>
    </row>
    <row r="372" spans="18:30" ht="16.5" customHeight="1">
      <c r="R372" s="135"/>
      <c r="S372" s="135">
        <f t="shared" si="27"/>
        <v>2.418537035163413</v>
      </c>
      <c r="T372" s="135">
        <f t="shared" si="25"/>
        <v>0.030618719170351687</v>
      </c>
      <c r="U372" s="135">
        <f t="shared" si="26"/>
        <v>0.0009375059636328619</v>
      </c>
      <c r="V372" s="137">
        <f t="shared" si="28"/>
        <v>0.1268040206552338</v>
      </c>
      <c r="W372" s="137">
        <f t="shared" si="29"/>
        <v>0.0046668861905014535</v>
      </c>
      <c r="X372" s="135"/>
      <c r="Y372" s="135"/>
      <c r="Z372" s="135"/>
      <c r="AA372" s="135"/>
      <c r="AB372" s="135"/>
      <c r="AC372" s="136"/>
      <c r="AD372" s="136"/>
    </row>
    <row r="373" spans="18:30" ht="16.5" customHeight="1">
      <c r="R373" s="135"/>
      <c r="S373" s="135">
        <f t="shared" si="27"/>
        <v>2.4254274540670124</v>
      </c>
      <c r="T373" s="135">
        <f t="shared" si="25"/>
        <v>0.030532127432586487</v>
      </c>
      <c r="U373" s="135">
        <f t="shared" si="26"/>
        <v>0.0009322108055597003</v>
      </c>
      <c r="V373" s="137">
        <f t="shared" si="28"/>
        <v>0.1270146981299358</v>
      </c>
      <c r="W373" s="137">
        <f t="shared" si="29"/>
        <v>0.00467106902549198</v>
      </c>
      <c r="X373" s="135"/>
      <c r="Y373" s="135"/>
      <c r="Z373" s="135"/>
      <c r="AA373" s="135"/>
      <c r="AB373" s="135"/>
      <c r="AC373" s="136"/>
      <c r="AD373" s="136"/>
    </row>
    <row r="374" spans="18:30" ht="16.5" customHeight="1">
      <c r="R374" s="135"/>
      <c r="S374" s="135">
        <f t="shared" si="27"/>
        <v>2.432317872970612</v>
      </c>
      <c r="T374" s="135">
        <f t="shared" si="25"/>
        <v>0.030445780581911674</v>
      </c>
      <c r="U374" s="135">
        <f t="shared" si="26"/>
        <v>0.0009269455552419099</v>
      </c>
      <c r="V374" s="137">
        <f t="shared" si="28"/>
        <v>0.12722477979497832</v>
      </c>
      <c r="W374" s="137">
        <f t="shared" si="29"/>
        <v>0.004675228235275491</v>
      </c>
      <c r="X374" s="135"/>
      <c r="Y374" s="135"/>
      <c r="Z374" s="135"/>
      <c r="AA374" s="135"/>
      <c r="AB374" s="135"/>
      <c r="AC374" s="136"/>
      <c r="AD374" s="136"/>
    </row>
    <row r="375" spans="18:30" ht="16.5" customHeight="1">
      <c r="R375" s="135"/>
      <c r="S375" s="135">
        <f t="shared" si="27"/>
        <v>2.4392082918742117</v>
      </c>
      <c r="T375" s="135">
        <f t="shared" si="25"/>
        <v>0.030359677925770573</v>
      </c>
      <c r="U375" s="135">
        <f t="shared" si="26"/>
        <v>0.000921710043756521</v>
      </c>
      <c r="V375" s="137">
        <f t="shared" si="28"/>
        <v>0.12743426733535</v>
      </c>
      <c r="W375" s="137">
        <f t="shared" si="29"/>
        <v>0.004679363953290291</v>
      </c>
      <c r="X375" s="135"/>
      <c r="Y375" s="135"/>
      <c r="Z375" s="135"/>
      <c r="AA375" s="135"/>
      <c r="AB375" s="135"/>
      <c r="AC375" s="136"/>
      <c r="AD375" s="136"/>
    </row>
    <row r="376" spans="18:30" ht="16.5" customHeight="1">
      <c r="R376" s="135"/>
      <c r="S376" s="135">
        <f t="shared" si="27"/>
        <v>2.4460987107778114</v>
      </c>
      <c r="T376" s="135">
        <f t="shared" si="25"/>
        <v>0.03027381877356509</v>
      </c>
      <c r="U376" s="135">
        <f t="shared" si="26"/>
        <v>0.0009165041031346622</v>
      </c>
      <c r="V376" s="137">
        <f t="shared" si="28"/>
        <v>0.12764316243127422</v>
      </c>
      <c r="W376" s="137">
        <f t="shared" si="29"/>
        <v>0.004683476312221007</v>
      </c>
      <c r="X376" s="135"/>
      <c r="Y376" s="135"/>
      <c r="Z376" s="135"/>
      <c r="AA376" s="135"/>
      <c r="AB376" s="135"/>
      <c r="AC376" s="136"/>
      <c r="AD376" s="136"/>
    </row>
    <row r="377" spans="18:30" ht="16.5" customHeight="1">
      <c r="R377" s="135"/>
      <c r="S377" s="135">
        <f t="shared" si="27"/>
        <v>2.452989129681411</v>
      </c>
      <c r="T377" s="135">
        <f t="shared" si="25"/>
        <v>0.030188202436650186</v>
      </c>
      <c r="U377" s="135">
        <f t="shared" si="26"/>
        <v>0.0009113275663561722</v>
      </c>
      <c r="V377" s="137">
        <f t="shared" si="28"/>
        <v>0.12785146675822257</v>
      </c>
      <c r="W377" s="137">
        <f t="shared" si="29"/>
        <v>0.0046875654440028435</v>
      </c>
      <c r="X377" s="135"/>
      <c r="Y377" s="135"/>
      <c r="Z377" s="135"/>
      <c r="AA377" s="135"/>
      <c r="AB377" s="135"/>
      <c r="AC377" s="136"/>
      <c r="AD377" s="136"/>
    </row>
    <row r="378" spans="18:30" ht="16.5" customHeight="1">
      <c r="R378" s="135"/>
      <c r="S378" s="135">
        <f t="shared" si="27"/>
        <v>2.4598795485850107</v>
      </c>
      <c r="T378" s="135">
        <f t="shared" si="25"/>
        <v>0.030102828228328354</v>
      </c>
      <c r="U378" s="135">
        <f t="shared" si="26"/>
        <v>0.0009061802673442424</v>
      </c>
      <c r="V378" s="137">
        <f t="shared" si="28"/>
        <v>0.12805918198692828</v>
      </c>
      <c r="W378" s="137">
        <f t="shared" si="29"/>
        <v>0.0046916314798258205</v>
      </c>
      <c r="X378" s="135"/>
      <c r="Y378" s="135"/>
      <c r="Z378" s="135"/>
      <c r="AA378" s="135"/>
      <c r="AB378" s="135"/>
      <c r="AC378" s="136"/>
      <c r="AD378" s="136"/>
    </row>
    <row r="379" spans="18:30" ht="16.5" customHeight="1">
      <c r="R379" s="135"/>
      <c r="S379" s="135">
        <f t="shared" si="27"/>
        <v>2.4667699674886103</v>
      </c>
      <c r="T379" s="135">
        <f t="shared" si="25"/>
        <v>0.030017695463844134</v>
      </c>
      <c r="U379" s="135">
        <f t="shared" si="26"/>
        <v>0.0009010620409600887</v>
      </c>
      <c r="V379" s="137">
        <f t="shared" si="28"/>
        <v>0.1282663097833997</v>
      </c>
      <c r="W379" s="137">
        <f t="shared" si="29"/>
        <v>0.004695674550138978</v>
      </c>
      <c r="X379" s="135"/>
      <c r="Y379" s="135"/>
      <c r="Z379" s="135"/>
      <c r="AA379" s="135"/>
      <c r="AB379" s="135"/>
      <c r="AC379" s="136"/>
      <c r="AD379" s="136"/>
    </row>
    <row r="380" spans="18:30" ht="16.5" customHeight="1">
      <c r="R380" s="135"/>
      <c r="S380" s="135">
        <f t="shared" si="27"/>
        <v>2.47366038639221</v>
      </c>
      <c r="T380" s="135">
        <f t="shared" si="25"/>
        <v>0.029932803460378556</v>
      </c>
      <c r="U380" s="135">
        <f t="shared" si="26"/>
        <v>0.0008959727229976504</v>
      </c>
      <c r="V380" s="137">
        <f t="shared" si="28"/>
        <v>0.12847285180893353</v>
      </c>
      <c r="W380" s="137">
        <f t="shared" si="29"/>
        <v>0.004699694784654563</v>
      </c>
      <c r="X380" s="135"/>
      <c r="Y380" s="135"/>
      <c r="Z380" s="135"/>
      <c r="AA380" s="135"/>
      <c r="AB380" s="135"/>
      <c r="AC380" s="136"/>
      <c r="AD380" s="136"/>
    </row>
    <row r="381" spans="18:30" ht="16.5" customHeight="1">
      <c r="R381" s="135"/>
      <c r="S381" s="135">
        <f t="shared" si="27"/>
        <v>2.4805508052958096</v>
      </c>
      <c r="T381" s="135">
        <f t="shared" si="25"/>
        <v>0.029848151537043757</v>
      </c>
      <c r="U381" s="135">
        <f t="shared" si="26"/>
        <v>0.0008909121501783276</v>
      </c>
      <c r="V381" s="137">
        <f t="shared" si="28"/>
        <v>0.12867880972012827</v>
      </c>
      <c r="W381" s="137">
        <f t="shared" si="29"/>
        <v>0.004703692312352188</v>
      </c>
      <c r="X381" s="135"/>
      <c r="Y381" s="135"/>
      <c r="Z381" s="135"/>
      <c r="AA381" s="135"/>
      <c r="AB381" s="135"/>
      <c r="AC381" s="136"/>
      <c r="AD381" s="136"/>
    </row>
    <row r="382" spans="18:30" ht="16.5" customHeight="1">
      <c r="R382" s="135"/>
      <c r="S382" s="135">
        <f t="shared" si="27"/>
        <v>2.4874412241994093</v>
      </c>
      <c r="T382" s="135">
        <f t="shared" si="25"/>
        <v>0.02976373901487744</v>
      </c>
      <c r="U382" s="135">
        <f t="shared" si="26"/>
        <v>0.0008858801601457375</v>
      </c>
      <c r="V382" s="137">
        <f t="shared" si="28"/>
        <v>0.1288841851688974</v>
      </c>
      <c r="W382" s="137">
        <f t="shared" si="29"/>
        <v>0.004707667261482976</v>
      </c>
      <c r="X382" s="135"/>
      <c r="Y382" s="135"/>
      <c r="Z382" s="135"/>
      <c r="AA382" s="135"/>
      <c r="AB382" s="135"/>
      <c r="AC382" s="136"/>
      <c r="AD382" s="136"/>
    </row>
    <row r="383" spans="18:30" ht="16.5" customHeight="1">
      <c r="R383" s="135"/>
      <c r="S383" s="135">
        <f t="shared" si="27"/>
        <v>2.494331643103009</v>
      </c>
      <c r="T383" s="135">
        <f t="shared" si="25"/>
        <v>0.029679565216837456</v>
      </c>
      <c r="U383" s="135">
        <f t="shared" si="26"/>
        <v>0.0008808765914605078</v>
      </c>
      <c r="V383" s="137">
        <f t="shared" si="28"/>
        <v>0.1290889798024827</v>
      </c>
      <c r="W383" s="137">
        <f t="shared" si="29"/>
        <v>0.004711619759573668</v>
      </c>
      <c r="X383" s="135"/>
      <c r="Y383" s="135"/>
      <c r="Z383" s="135"/>
      <c r="AA383" s="135"/>
      <c r="AB383" s="135"/>
      <c r="AC383" s="136"/>
      <c r="AD383" s="136"/>
    </row>
    <row r="384" spans="18:30" ht="16.5" customHeight="1">
      <c r="R384" s="135"/>
      <c r="S384" s="135">
        <f t="shared" si="27"/>
        <v>2.5012220620066086</v>
      </c>
      <c r="T384" s="135">
        <f t="shared" si="25"/>
        <v>0.02959562946779639</v>
      </c>
      <c r="U384" s="135">
        <f t="shared" si="26"/>
        <v>0.000875901283595098</v>
      </c>
      <c r="V384" s="137">
        <f t="shared" si="28"/>
        <v>0.12929319526346747</v>
      </c>
      <c r="W384" s="137">
        <f t="shared" si="29"/>
        <v>0.004715549933430716</v>
      </c>
      <c r="X384" s="135"/>
      <c r="Y384" s="135"/>
      <c r="Z384" s="135"/>
      <c r="AA384" s="135"/>
      <c r="AB384" s="135"/>
      <c r="AC384" s="136"/>
      <c r="AD384" s="136"/>
    </row>
    <row r="385" spans="18:30" ht="16.5" customHeight="1">
      <c r="R385" s="135"/>
      <c r="S385" s="135">
        <f t="shared" si="27"/>
        <v>2.508112480910208</v>
      </c>
      <c r="T385" s="135">
        <f t="shared" si="25"/>
        <v>0.029511931094536124</v>
      </c>
      <c r="U385" s="135">
        <f t="shared" si="26"/>
        <v>0.0008709540769286481</v>
      </c>
      <c r="V385" s="137">
        <f t="shared" si="28"/>
        <v>0.12949683318978963</v>
      </c>
      <c r="W385" s="137">
        <f t="shared" si="29"/>
        <v>0.004719457909144354</v>
      </c>
      <c r="X385" s="135"/>
      <c r="Y385" s="135"/>
      <c r="Z385" s="135"/>
      <c r="AA385" s="135"/>
      <c r="AB385" s="135"/>
      <c r="AC385" s="136"/>
      <c r="AD385" s="136"/>
    </row>
    <row r="386" spans="18:30" ht="16.5" customHeight="1">
      <c r="R386" s="135"/>
      <c r="S386" s="135">
        <f t="shared" si="27"/>
        <v>2.515002899813808</v>
      </c>
      <c r="T386" s="135">
        <f t="shared" si="25"/>
        <v>0.02942846942574244</v>
      </c>
      <c r="U386" s="135">
        <f t="shared" si="26"/>
        <v>0.0008660348127418575</v>
      </c>
      <c r="V386" s="137">
        <f t="shared" si="28"/>
        <v>0.12969989521475495</v>
      </c>
      <c r="W386" s="137">
        <f t="shared" si="29"/>
        <v>0.004723343812092643</v>
      </c>
      <c r="X386" s="135"/>
      <c r="Y386" s="135"/>
      <c r="Z386" s="135"/>
      <c r="AA386" s="135"/>
      <c r="AB386" s="135"/>
      <c r="AC386" s="136"/>
      <c r="AD386" s="136"/>
    </row>
    <row r="387" spans="18:30" ht="16.5" customHeight="1">
      <c r="R387" s="135"/>
      <c r="S387" s="135">
        <f t="shared" si="27"/>
        <v>2.5218933187174075</v>
      </c>
      <c r="T387" s="135">
        <f t="shared" si="25"/>
        <v>0.029345243791999646</v>
      </c>
      <c r="U387" s="135">
        <f t="shared" si="26"/>
        <v>0.0008611433332118938</v>
      </c>
      <c r="V387" s="137">
        <f t="shared" si="28"/>
        <v>0.1299023829670501</v>
      </c>
      <c r="W387" s="137">
        <f t="shared" si="29"/>
        <v>0.004727207766945488</v>
      </c>
      <c r="X387" s="135"/>
      <c r="Y387" s="135"/>
      <c r="Z387" s="135"/>
      <c r="AA387" s="135"/>
      <c r="AB387" s="135"/>
      <c r="AC387" s="136"/>
      <c r="AD387" s="136"/>
    </row>
    <row r="388" spans="18:30" ht="16.5" customHeight="1">
      <c r="R388" s="135"/>
      <c r="S388" s="135">
        <f t="shared" si="27"/>
        <v>2.528783737621007</v>
      </c>
      <c r="T388" s="135">
        <f t="shared" si="25"/>
        <v>0.029262253525785206</v>
      </c>
      <c r="U388" s="135">
        <f t="shared" si="26"/>
        <v>0.0008562794814073287</v>
      </c>
      <c r="V388" s="137">
        <f t="shared" si="28"/>
        <v>0.13010429807075566</v>
      </c>
      <c r="W388" s="137">
        <f t="shared" si="29"/>
        <v>0.004731049897668645</v>
      </c>
      <c r="X388" s="135"/>
      <c r="Y388" s="135"/>
      <c r="Z388" s="135"/>
      <c r="AA388" s="135"/>
      <c r="AB388" s="135"/>
      <c r="AC388" s="136"/>
      <c r="AD388" s="136"/>
    </row>
    <row r="389" spans="18:30" ht="16.5" customHeight="1">
      <c r="R389" s="135"/>
      <c r="S389" s="135">
        <f t="shared" si="27"/>
        <v>2.535674156524607</v>
      </c>
      <c r="T389" s="135">
        <f t="shared" si="25"/>
        <v>0.029179497961464372</v>
      </c>
      <c r="U389" s="135">
        <f t="shared" si="26"/>
        <v>0.0008514431012831034</v>
      </c>
      <c r="V389" s="137">
        <f t="shared" si="28"/>
        <v>0.13030564214535925</v>
      </c>
      <c r="W389" s="137">
        <f t="shared" si="29"/>
        <v>0.0047348703275276955</v>
      </c>
      <c r="X389" s="135"/>
      <c r="Y389" s="135"/>
      <c r="Z389" s="135"/>
      <c r="AA389" s="135"/>
      <c r="AB389" s="135"/>
      <c r="AC389" s="136"/>
      <c r="AD389" s="136"/>
    </row>
    <row r="390" spans="18:30" ht="16.5" customHeight="1">
      <c r="R390" s="135"/>
      <c r="S390" s="135">
        <f t="shared" si="27"/>
        <v>2.5425645754282065</v>
      </c>
      <c r="T390" s="135">
        <f t="shared" si="25"/>
        <v>0.02909697643528486</v>
      </c>
      <c r="U390" s="135">
        <f t="shared" si="26"/>
        <v>0.0008466340376755225</v>
      </c>
      <c r="V390" s="137">
        <f t="shared" si="28"/>
        <v>0.1305064168057685</v>
      </c>
      <c r="W390" s="137">
        <f t="shared" si="29"/>
        <v>0.004738669179091997</v>
      </c>
      <c r="X390" s="135"/>
      <c r="Y390" s="135"/>
      <c r="Z390" s="135"/>
      <c r="AA390" s="135"/>
      <c r="AB390" s="135"/>
      <c r="AC390" s="136"/>
      <c r="AD390" s="136"/>
    </row>
    <row r="391" spans="18:30" ht="16.5" customHeight="1">
      <c r="R391" s="135"/>
      <c r="S391" s="135">
        <f t="shared" si="27"/>
        <v>2.549454994331806</v>
      </c>
      <c r="T391" s="135">
        <f t="shared" si="25"/>
        <v>0.029014688285371522</v>
      </c>
      <c r="U391" s="135">
        <f t="shared" si="26"/>
        <v>0.0008418521362972755</v>
      </c>
      <c r="V391" s="137">
        <f t="shared" si="28"/>
        <v>0.1307066236623239</v>
      </c>
      <c r="W391" s="137">
        <f t="shared" si="29"/>
        <v>0.004742446574238624</v>
      </c>
      <c r="X391" s="135"/>
      <c r="Y391" s="135"/>
      <c r="Z391" s="135"/>
      <c r="AA391" s="135"/>
      <c r="AB391" s="135"/>
      <c r="AC391" s="136"/>
      <c r="AD391" s="136"/>
    </row>
    <row r="392" spans="18:30" ht="16.5" customHeight="1">
      <c r="R392" s="135"/>
      <c r="S392" s="135">
        <f t="shared" si="27"/>
        <v>2.5563454132354058</v>
      </c>
      <c r="T392" s="135">
        <f t="shared" si="25"/>
        <v>0.028932632851721027</v>
      </c>
      <c r="U392" s="135">
        <f t="shared" si="26"/>
        <v>0.0008370972437324867</v>
      </c>
      <c r="V392" s="137">
        <f t="shared" si="28"/>
        <v>0.1309062643208119</v>
      </c>
      <c r="W392" s="137">
        <f t="shared" si="29"/>
        <v>0.004746202634156268</v>
      </c>
      <c r="X392" s="135"/>
      <c r="Y392" s="135"/>
      <c r="Z392" s="135"/>
      <c r="AA392" s="135"/>
      <c r="AB392" s="135"/>
      <c r="AC392" s="136"/>
      <c r="AD392" s="136"/>
    </row>
    <row r="393" spans="18:30" ht="16.5" customHeight="1">
      <c r="R393" s="135"/>
      <c r="S393" s="135">
        <f t="shared" si="27"/>
        <v>2.5632358321390054</v>
      </c>
      <c r="T393" s="135">
        <f t="shared" si="25"/>
        <v>0.028850809476196584</v>
      </c>
      <c r="U393" s="135">
        <f t="shared" si="26"/>
        <v>0.0008323692074317946</v>
      </c>
      <c r="V393" s="137">
        <f t="shared" si="28"/>
        <v>0.13110534038247756</v>
      </c>
      <c r="W393" s="137">
        <f t="shared" si="29"/>
        <v>0.004749937479349134</v>
      </c>
      <c r="X393" s="135"/>
      <c r="Y393" s="135"/>
      <c r="Z393" s="135"/>
      <c r="AA393" s="135"/>
      <c r="AB393" s="135"/>
      <c r="AC393" s="136"/>
      <c r="AD393" s="136"/>
    </row>
    <row r="394" spans="18:30" ht="16.5" customHeight="1">
      <c r="R394" s="135"/>
      <c r="S394" s="135">
        <f t="shared" si="27"/>
        <v>2.570126251042605</v>
      </c>
      <c r="T394" s="135">
        <f t="shared" si="25"/>
        <v>0.028769217502522666</v>
      </c>
      <c r="U394" s="135">
        <f t="shared" si="26"/>
        <v>0.0008276678757074564</v>
      </c>
      <c r="V394" s="137">
        <f t="shared" si="28"/>
        <v>0.1313038534440376</v>
      </c>
      <c r="W394" s="137">
        <f t="shared" si="29"/>
        <v>0.004753651229640802</v>
      </c>
      <c r="X394" s="135"/>
      <c r="Y394" s="135"/>
      <c r="Z394" s="135"/>
      <c r="AA394" s="135"/>
      <c r="AB394" s="135"/>
      <c r="AC394" s="136"/>
      <c r="AD394" s="136"/>
    </row>
    <row r="395" spans="18:30" ht="16.5" customHeight="1">
      <c r="R395" s="135"/>
      <c r="S395" s="135">
        <f t="shared" si="27"/>
        <v>2.5770166699462047</v>
      </c>
      <c r="T395" s="135">
        <f t="shared" si="25"/>
        <v>0.02868785627627971</v>
      </c>
      <c r="U395" s="135">
        <f t="shared" si="26"/>
        <v>0.0008229930977284811</v>
      </c>
      <c r="V395" s="137">
        <f t="shared" si="28"/>
        <v>0.1315018050976931</v>
      </c>
      <c r="W395" s="137">
        <f t="shared" si="29"/>
        <v>0.004757344004178074</v>
      </c>
      <c r="X395" s="135"/>
      <c r="Y395" s="135"/>
      <c r="Z395" s="135"/>
      <c r="AA395" s="135"/>
      <c r="AB395" s="135"/>
      <c r="AC395" s="136"/>
      <c r="AD395" s="136"/>
    </row>
    <row r="396" spans="18:30" ht="16.5" customHeight="1">
      <c r="R396" s="135"/>
      <c r="S396" s="135">
        <f t="shared" si="27"/>
        <v>2.5839070888498044</v>
      </c>
      <c r="T396" s="135">
        <f t="shared" si="25"/>
        <v>0.028606725144898915</v>
      </c>
      <c r="U396" s="135">
        <f t="shared" si="26"/>
        <v>0.0008183447235157919</v>
      </c>
      <c r="V396" s="137">
        <f t="shared" si="28"/>
        <v>0.13169919693114226</v>
      </c>
      <c r="W396" s="137">
        <f t="shared" si="29"/>
        <v>0.004761015921434793</v>
      </c>
      <c r="X396" s="135"/>
      <c r="Y396" s="135"/>
      <c r="Z396" s="135"/>
      <c r="AA396" s="135"/>
      <c r="AB396" s="135"/>
      <c r="AC396" s="136"/>
      <c r="AD396" s="136"/>
    </row>
    <row r="397" spans="18:30" ht="16.5" customHeight="1">
      <c r="R397" s="135"/>
      <c r="S397" s="135">
        <f t="shared" si="27"/>
        <v>2.590797507753404</v>
      </c>
      <c r="T397" s="135">
        <f t="shared" si="25"/>
        <v>0.028525823457656994</v>
      </c>
      <c r="U397" s="135">
        <f t="shared" si="26"/>
        <v>0.0008137226039374141</v>
      </c>
      <c r="V397" s="137">
        <f t="shared" si="28"/>
        <v>0.1318960305275932</v>
      </c>
      <c r="W397" s="137">
        <f t="shared" si="29"/>
        <v>0.004764667099215646</v>
      </c>
      <c r="X397" s="135"/>
      <c r="Y397" s="135"/>
      <c r="Z397" s="135"/>
      <c r="AA397" s="135"/>
      <c r="AB397" s="135"/>
      <c r="AC397" s="136"/>
      <c r="AD397" s="136"/>
    </row>
    <row r="398" spans="18:30" ht="16.5" customHeight="1">
      <c r="R398" s="135"/>
      <c r="S398" s="135">
        <f t="shared" si="27"/>
        <v>2.5976879266570037</v>
      </c>
      <c r="T398" s="135">
        <f t="shared" si="25"/>
        <v>0.028445150565670915</v>
      </c>
      <c r="U398" s="135">
        <f t="shared" si="26"/>
        <v>0.0008091265907036884</v>
      </c>
      <c r="V398" s="137">
        <f t="shared" si="28"/>
        <v>0.1320923074657766</v>
      </c>
      <c r="W398" s="137">
        <f t="shared" si="29"/>
        <v>0.004768297654659947</v>
      </c>
      <c r="X398" s="135"/>
      <c r="Y398" s="135"/>
      <c r="Z398" s="135"/>
      <c r="AA398" s="135"/>
      <c r="AB398" s="135"/>
      <c r="AC398" s="136"/>
      <c r="AD398" s="136"/>
    </row>
    <row r="399" spans="18:30" ht="16.5" customHeight="1">
      <c r="R399" s="135"/>
      <c r="S399" s="135">
        <f t="shared" si="27"/>
        <v>2.6045783455606033</v>
      </c>
      <c r="T399" s="135">
        <f t="shared" si="25"/>
        <v>0.02836470582189276</v>
      </c>
      <c r="U399" s="135">
        <f t="shared" si="26"/>
        <v>0.000804556536362517</v>
      </c>
      <c r="V399" s="137">
        <f t="shared" si="28"/>
        <v>0.13228802931995842</v>
      </c>
      <c r="W399" s="137">
        <f t="shared" si="29"/>
        <v>0.004771907704245387</v>
      </c>
      <c r="X399" s="135"/>
      <c r="Y399" s="135"/>
      <c r="Z399" s="135"/>
      <c r="AA399" s="135"/>
      <c r="AB399" s="135"/>
      <c r="AC399" s="136"/>
      <c r="AD399" s="136"/>
    </row>
    <row r="400" spans="18:30" ht="16.5" customHeight="1">
      <c r="R400" s="135"/>
      <c r="S400" s="135">
        <f t="shared" si="27"/>
        <v>2.611468764464203</v>
      </c>
      <c r="T400" s="135">
        <f t="shared" si="25"/>
        <v>0.028284488581104498</v>
      </c>
      <c r="U400" s="135">
        <f t="shared" si="26"/>
        <v>0.0008000122942946308</v>
      </c>
      <c r="V400" s="137">
        <f t="shared" si="28"/>
        <v>0.13248319765995248</v>
      </c>
      <c r="W400" s="137">
        <f t="shared" si="29"/>
        <v>0.004775497363791779</v>
      </c>
      <c r="X400" s="135"/>
      <c r="Y400" s="135"/>
      <c r="Z400" s="135"/>
      <c r="AA400" s="135"/>
      <c r="AB400" s="135"/>
      <c r="AC400" s="136"/>
      <c r="AD400" s="136"/>
    </row>
    <row r="401" spans="18:30" ht="16.5" customHeight="1">
      <c r="R401" s="135"/>
      <c r="S401" s="135">
        <f t="shared" si="27"/>
        <v>2.6183591833678026</v>
      </c>
      <c r="T401" s="135">
        <f t="shared" si="25"/>
        <v>0.028204498199912807</v>
      </c>
      <c r="U401" s="135">
        <f t="shared" si="26"/>
        <v>0.0007954937187088847</v>
      </c>
      <c r="V401" s="137">
        <f t="shared" si="28"/>
        <v>0.13267781405113302</v>
      </c>
      <c r="W401" s="137">
        <f t="shared" si="29"/>
        <v>0.004779066748464768</v>
      </c>
      <c r="X401" s="135"/>
      <c r="Y401" s="135"/>
      <c r="Z401" s="135"/>
      <c r="AA401" s="135"/>
      <c r="AB401" s="135"/>
      <c r="AC401" s="136"/>
      <c r="AD401" s="136"/>
    </row>
    <row r="402" spans="18:30" ht="16.5" customHeight="1">
      <c r="R402" s="135"/>
      <c r="S402" s="135">
        <f t="shared" si="27"/>
        <v>2.6252496022714022</v>
      </c>
      <c r="T402" s="135">
        <f t="shared" si="25"/>
        <v>0.028124734036743926</v>
      </c>
      <c r="U402" s="135">
        <f t="shared" si="26"/>
        <v>0.0007910006646375823</v>
      </c>
      <c r="V402" s="137">
        <f t="shared" si="28"/>
        <v>0.13287188005444736</v>
      </c>
      <c r="W402" s="137">
        <f t="shared" si="29"/>
        <v>0.004782615972779529</v>
      </c>
      <c r="X402" s="135"/>
      <c r="Y402" s="135"/>
      <c r="Z402" s="135"/>
      <c r="AA402" s="135"/>
      <c r="AB402" s="135"/>
      <c r="AC402" s="136"/>
      <c r="AD402" s="136"/>
    </row>
    <row r="403" spans="18:30" ht="16.5" customHeight="1">
      <c r="R403" s="135"/>
      <c r="S403" s="135">
        <f t="shared" si="27"/>
        <v>2.632140021175002</v>
      </c>
      <c r="T403" s="135">
        <f t="shared" si="25"/>
        <v>0.02804519545183853</v>
      </c>
      <c r="U403" s="135">
        <f t="shared" si="26"/>
        <v>0.0007865329879318246</v>
      </c>
      <c r="V403" s="137">
        <f t="shared" si="28"/>
        <v>0.13306539722642835</v>
      </c>
      <c r="W403" s="137">
        <f t="shared" si="29"/>
        <v>0.004786145150604441</v>
      </c>
      <c r="X403" s="135"/>
      <c r="Y403" s="135"/>
      <c r="Z403" s="135"/>
      <c r="AA403" s="135"/>
      <c r="AB403" s="135"/>
      <c r="AC403" s="136"/>
      <c r="AD403" s="136"/>
    </row>
    <row r="404" spans="18:30" ht="16.5" customHeight="1">
      <c r="R404" s="135"/>
      <c r="S404" s="135">
        <f t="shared" si="27"/>
        <v>2.6390304400786015</v>
      </c>
      <c r="T404" s="135">
        <f t="shared" si="25"/>
        <v>0.02796588180724653</v>
      </c>
      <c r="U404" s="135">
        <f t="shared" si="26"/>
        <v>0.0007820905452568825</v>
      </c>
      <c r="V404" s="137">
        <f t="shared" si="28"/>
        <v>0.13325836711920683</v>
      </c>
      <c r="W404" s="137">
        <f t="shared" si="29"/>
        <v>0.004789654395164738</v>
      </c>
      <c r="X404" s="135"/>
      <c r="Y404" s="135"/>
      <c r="Z404" s="135"/>
      <c r="AA404" s="135"/>
      <c r="AB404" s="135"/>
      <c r="AC404" s="136"/>
      <c r="AD404" s="136"/>
    </row>
    <row r="405" spans="18:30" ht="16.5" customHeight="1">
      <c r="R405" s="135"/>
      <c r="S405" s="135">
        <f t="shared" si="27"/>
        <v>2.645920858982201</v>
      </c>
      <c r="T405" s="135">
        <f t="shared" si="25"/>
        <v>0.027886792466822047</v>
      </c>
      <c r="U405" s="135">
        <f t="shared" si="26"/>
        <v>0.0007776731940876029</v>
      </c>
      <c r="V405" s="137">
        <f t="shared" si="28"/>
        <v>0.13345079128052414</v>
      </c>
      <c r="W405" s="137">
        <f t="shared" si="29"/>
        <v>0.004793143819046143</v>
      </c>
      <c r="X405" s="135"/>
      <c r="Y405" s="135"/>
      <c r="Z405" s="135"/>
      <c r="AA405" s="135"/>
      <c r="AB405" s="135"/>
      <c r="AC405" s="136"/>
      <c r="AD405" s="136"/>
    </row>
    <row r="406" spans="18:30" ht="16.5" customHeight="1">
      <c r="R406" s="135"/>
      <c r="S406" s="135">
        <f t="shared" si="27"/>
        <v>2.652811277885801</v>
      </c>
      <c r="T406" s="135">
        <f aca="true" t="shared" si="30" ref="T406:T469">IF($S406&lt;=Tau*$Y$16,Pm*EXP(-$S406/Tau),-Pm/Tau/$Y$16/EXP(1)/($J$6-1)*$S406+Pm/EXP(1)/$Y$16*(1+1/($J$6-1)))</f>
        <v>0.027807926796218234</v>
      </c>
      <c r="U406" s="135">
        <f aca="true" t="shared" si="31" ref="U406:U469">T406*T406</f>
        <v>0.000773280792703832</v>
      </c>
      <c r="V406" s="137">
        <f t="shared" si="28"/>
        <v>0.13364267125374452</v>
      </c>
      <c r="W406" s="137">
        <f t="shared" si="29"/>
        <v>0.004796613534198481</v>
      </c>
      <c r="X406" s="135"/>
      <c r="Y406" s="135"/>
      <c r="Z406" s="135"/>
      <c r="AA406" s="135"/>
      <c r="AB406" s="135"/>
      <c r="AC406" s="136"/>
      <c r="AD406" s="136"/>
    </row>
    <row r="407" spans="18:30" ht="16.5" customHeight="1">
      <c r="R407" s="135"/>
      <c r="S407" s="135">
        <f aca="true" t="shared" si="32" ref="S407:S421">S406+$U$18</f>
        <v>2.6597016967894005</v>
      </c>
      <c r="T407" s="135">
        <f t="shared" si="30"/>
        <v>0.027729284162882232</v>
      </c>
      <c r="U407" s="135">
        <f t="shared" si="31"/>
        <v>0.0007689132001858713</v>
      </c>
      <c r="V407" s="137">
        <f aca="true" t="shared" si="33" ref="V407:V421">V406+$U$18*(T406+T407)/2</f>
        <v>0.1338340085778674</v>
      </c>
      <c r="W407" s="137">
        <f aca="true" t="shared" si="34" ref="W407:W421">W406+$U$18*(U406+U407)/2/1.54</f>
        <v>0.0048000636519392684</v>
      </c>
      <c r="X407" s="135"/>
      <c r="Y407" s="135"/>
      <c r="Z407" s="135"/>
      <c r="AA407" s="135"/>
      <c r="AB407" s="135"/>
      <c r="AC407" s="136"/>
      <c r="AD407" s="136"/>
    </row>
    <row r="408" spans="18:30" ht="16.5" customHeight="1">
      <c r="R408" s="135"/>
      <c r="S408" s="135">
        <f t="shared" si="32"/>
        <v>2.666592115693</v>
      </c>
      <c r="T408" s="135">
        <f t="shared" si="30"/>
        <v>0.027650863936050075</v>
      </c>
      <c r="U408" s="135">
        <f t="shared" si="31"/>
        <v>0.0007645702764099547</v>
      </c>
      <c r="V408" s="137">
        <f t="shared" si="33"/>
        <v>0.13402480478753992</v>
      </c>
      <c r="W408" s="137">
        <f t="shared" si="34"/>
        <v>0.004803494282957285</v>
      </c>
      <c r="X408" s="135"/>
      <c r="Y408" s="135"/>
      <c r="Z408" s="135"/>
      <c r="AA408" s="135"/>
      <c r="AB408" s="135"/>
      <c r="AC408" s="136"/>
      <c r="AD408" s="136"/>
    </row>
    <row r="409" spans="18:30" ht="16.5" customHeight="1">
      <c r="R409" s="135"/>
      <c r="S409" s="135">
        <f t="shared" si="32"/>
        <v>2.6734825345966</v>
      </c>
      <c r="T409" s="135">
        <f t="shared" si="30"/>
        <v>0.027572665486741657</v>
      </c>
      <c r="U409" s="135">
        <f t="shared" si="31"/>
        <v>0.0007602518820437545</v>
      </c>
      <c r="V409" s="137">
        <f t="shared" si="33"/>
        <v>0.13421506141306905</v>
      </c>
      <c r="W409" s="137">
        <f t="shared" si="34"/>
        <v>0.004806905537316128</v>
      </c>
      <c r="X409" s="135"/>
      <c r="Y409" s="135"/>
      <c r="Z409" s="135"/>
      <c r="AA409" s="135"/>
      <c r="AB409" s="135"/>
      <c r="AC409" s="136"/>
      <c r="AD409" s="136"/>
    </row>
    <row r="410" spans="18:30" ht="16.5" customHeight="1">
      <c r="R410" s="135"/>
      <c r="S410" s="135">
        <f t="shared" si="32"/>
        <v>2.6803729535001994</v>
      </c>
      <c r="T410" s="135">
        <f t="shared" si="30"/>
        <v>0.02749468818775563</v>
      </c>
      <c r="U410" s="135">
        <f t="shared" si="31"/>
        <v>0.000755957878541909</v>
      </c>
      <c r="V410" s="137">
        <f t="shared" si="33"/>
        <v>0.134404779980434</v>
      </c>
      <c r="W410" s="137">
        <f t="shared" si="34"/>
        <v>0.004810297524457739</v>
      </c>
      <c r="X410" s="135"/>
      <c r="Y410" s="135"/>
      <c r="Z410" s="135"/>
      <c r="AA410" s="135"/>
      <c r="AB410" s="135"/>
      <c r="AC410" s="136"/>
      <c r="AD410" s="136"/>
    </row>
    <row r="411" spans="18:30" ht="16.5" customHeight="1">
      <c r="R411" s="135"/>
      <c r="S411" s="135">
        <f t="shared" si="32"/>
        <v>2.687263372403799</v>
      </c>
      <c r="T411" s="135">
        <f t="shared" si="30"/>
        <v>0.027416931413664455</v>
      </c>
      <c r="U411" s="135">
        <f t="shared" si="31"/>
        <v>0.0007516881281415808</v>
      </c>
      <c r="V411" s="137">
        <f t="shared" si="33"/>
        <v>0.13459396201129845</v>
      </c>
      <c r="W411" s="137">
        <f t="shared" si="34"/>
        <v>0.004813670353205918</v>
      </c>
      <c r="X411" s="135"/>
      <c r="Y411" s="135"/>
      <c r="Z411" s="135"/>
      <c r="AA411" s="135"/>
      <c r="AB411" s="135"/>
      <c r="AC411" s="136"/>
      <c r="AD411" s="136"/>
    </row>
    <row r="412" spans="18:30" ht="16.5" customHeight="1">
      <c r="R412" s="135"/>
      <c r="S412" s="135">
        <f t="shared" si="32"/>
        <v>2.6941537913073987</v>
      </c>
      <c r="T412" s="135">
        <f t="shared" si="30"/>
        <v>0.027339394540809334</v>
      </c>
      <c r="U412" s="135">
        <f t="shared" si="31"/>
        <v>0.0007474424938580353</v>
      </c>
      <c r="V412" s="137">
        <f t="shared" si="33"/>
        <v>0.13478260902302264</v>
      </c>
      <c r="W412" s="137">
        <f t="shared" si="34"/>
        <v>0.004817024131769811</v>
      </c>
      <c r="X412" s="135"/>
      <c r="Y412" s="135"/>
      <c r="Z412" s="135"/>
      <c r="AA412" s="135"/>
      <c r="AB412" s="135"/>
      <c r="AC412" s="136"/>
      <c r="AD412" s="136"/>
    </row>
    <row r="413" spans="18:30" ht="16.5" customHeight="1">
      <c r="R413" s="135"/>
      <c r="S413" s="135">
        <f t="shared" si="32"/>
        <v>2.7010442102109984</v>
      </c>
      <c r="T413" s="135">
        <f t="shared" si="30"/>
        <v>0.027262076947295183</v>
      </c>
      <c r="U413" s="135">
        <f t="shared" si="31"/>
        <v>0.0007432208394802434</v>
      </c>
      <c r="V413" s="137">
        <f t="shared" si="33"/>
        <v>0.13497072252867562</v>
      </c>
      <c r="W413" s="137">
        <f t="shared" si="34"/>
        <v>0.004820358967747388</v>
      </c>
      <c r="X413" s="135"/>
      <c r="Y413" s="135"/>
      <c r="Z413" s="135"/>
      <c r="AA413" s="135"/>
      <c r="AB413" s="135"/>
      <c r="AC413" s="136"/>
      <c r="AD413" s="136"/>
    </row>
    <row r="414" spans="18:30" ht="16.5" customHeight="1">
      <c r="R414" s="135"/>
      <c r="S414" s="135">
        <f t="shared" si="32"/>
        <v>2.707934629114598</v>
      </c>
      <c r="T414" s="135">
        <f t="shared" si="30"/>
        <v>0.027184978012985715</v>
      </c>
      <c r="U414" s="135">
        <f t="shared" si="31"/>
        <v>0.0007390230295665168</v>
      </c>
      <c r="V414" s="137">
        <f t="shared" si="33"/>
        <v>0.13515830403704743</v>
      </c>
      <c r="W414" s="137">
        <f t="shared" si="34"/>
        <v>0.004823674968128889</v>
      </c>
      <c r="X414" s="135"/>
      <c r="Y414" s="135"/>
      <c r="Z414" s="135"/>
      <c r="AA414" s="135"/>
      <c r="AB414" s="135"/>
      <c r="AC414" s="136"/>
      <c r="AD414" s="136"/>
    </row>
    <row r="415" spans="18:30" ht="16.5" customHeight="1">
      <c r="R415" s="135"/>
      <c r="S415" s="135">
        <f t="shared" si="32"/>
        <v>2.7148250480181977</v>
      </c>
      <c r="T415" s="135">
        <f t="shared" si="30"/>
        <v>0.027108097119498426</v>
      </c>
      <c r="U415" s="135">
        <f t="shared" si="31"/>
        <v>0.0007348489294401589</v>
      </c>
      <c r="V415" s="137">
        <f t="shared" si="33"/>
        <v>0.13534535505266113</v>
      </c>
      <c r="W415" s="137">
        <f t="shared" si="34"/>
        <v>0.004826972239300261</v>
      </c>
      <c r="X415" s="135"/>
      <c r="Y415" s="135"/>
      <c r="Z415" s="135"/>
      <c r="AA415" s="135"/>
      <c r="AB415" s="135"/>
      <c r="AC415" s="136"/>
      <c r="AD415" s="136"/>
    </row>
    <row r="416" spans="18:30" ht="16.5" customHeight="1">
      <c r="R416" s="135"/>
      <c r="S416" s="135">
        <f t="shared" si="32"/>
        <v>2.7217154669217973</v>
      </c>
      <c r="T416" s="135">
        <f t="shared" si="30"/>
        <v>0.027031433650199613</v>
      </c>
      <c r="U416" s="135">
        <f t="shared" si="31"/>
        <v>0.000730698405185144</v>
      </c>
      <c r="V416" s="137">
        <f t="shared" si="33"/>
        <v>0.1355318770757849</v>
      </c>
      <c r="W416" s="137">
        <f t="shared" si="34"/>
        <v>0.004830250887046567</v>
      </c>
      <c r="X416" s="135"/>
      <c r="Y416" s="135"/>
      <c r="Z416" s="135"/>
      <c r="AA416" s="135"/>
      <c r="AB416" s="135"/>
      <c r="AC416" s="136"/>
      <c r="AD416" s="136"/>
    </row>
    <row r="417" spans="18:30" ht="16.5" customHeight="1">
      <c r="R417" s="135"/>
      <c r="S417" s="135">
        <f t="shared" si="32"/>
        <v>2.728605885825397</v>
      </c>
      <c r="T417" s="135">
        <f t="shared" si="30"/>
        <v>0.026954986990199475</v>
      </c>
      <c r="U417" s="135">
        <f t="shared" si="31"/>
        <v>0.0007265713236418229</v>
      </c>
      <c r="V417" s="137">
        <f t="shared" si="33"/>
        <v>0.13571787160244403</v>
      </c>
      <c r="W417" s="137">
        <f t="shared" si="34"/>
        <v>0.0048335110165553825</v>
      </c>
      <c r="X417" s="135"/>
      <c r="Y417" s="135"/>
      <c r="Z417" s="135"/>
      <c r="AA417" s="135"/>
      <c r="AB417" s="135"/>
      <c r="AC417" s="136"/>
      <c r="AD417" s="136"/>
    </row>
    <row r="418" spans="18:30" ht="16.5" customHeight="1">
      <c r="R418" s="135"/>
      <c r="S418" s="135">
        <f t="shared" si="32"/>
        <v>2.7354963047289966</v>
      </c>
      <c r="T418" s="135">
        <f t="shared" si="30"/>
        <v>0.026878756526347164</v>
      </c>
      <c r="U418" s="135">
        <f t="shared" si="31"/>
        <v>0.0007224675524026503</v>
      </c>
      <c r="V418" s="137">
        <f t="shared" si="33"/>
        <v>0.135903340124433</v>
      </c>
      <c r="W418" s="137">
        <f t="shared" si="34"/>
        <v>0.00483675273242017</v>
      </c>
      <c r="X418" s="135"/>
      <c r="Y418" s="135"/>
      <c r="Z418" s="135"/>
      <c r="AA418" s="135"/>
      <c r="AB418" s="135"/>
      <c r="AC418" s="136"/>
      <c r="AD418" s="136"/>
    </row>
    <row r="419" spans="18:30" ht="16.5" customHeight="1">
      <c r="R419" s="135"/>
      <c r="S419" s="135">
        <f t="shared" si="32"/>
        <v>2.7423867236325963</v>
      </c>
      <c r="T419" s="135">
        <f t="shared" si="30"/>
        <v>0.026802741647225837</v>
      </c>
      <c r="U419" s="135">
        <f t="shared" si="31"/>
        <v>0.0007183869598079344</v>
      </c>
      <c r="V419" s="137">
        <f t="shared" si="33"/>
        <v>0.13608828412932736</v>
      </c>
      <c r="W419" s="137">
        <f t="shared" si="34"/>
        <v>0.004839976138643635</v>
      </c>
      <c r="X419" s="135"/>
      <c r="Y419" s="135"/>
      <c r="Z419" s="135"/>
      <c r="AA419" s="135"/>
      <c r="AB419" s="135"/>
      <c r="AC419" s="136"/>
      <c r="AD419" s="136"/>
    </row>
    <row r="420" spans="18:30" ht="16.5" customHeight="1">
      <c r="R420" s="135"/>
      <c r="S420" s="135">
        <f t="shared" si="32"/>
        <v>2.749277142536196</v>
      </c>
      <c r="T420" s="135">
        <f t="shared" si="30"/>
        <v>0.026726941743147797</v>
      </c>
      <c r="U420" s="135">
        <f t="shared" si="31"/>
        <v>0.0007143294149416162</v>
      </c>
      <c r="V420" s="137">
        <f t="shared" si="33"/>
        <v>0.13627270510049572</v>
      </c>
      <c r="W420" s="137">
        <f t="shared" si="34"/>
        <v>0.004843181338641061</v>
      </c>
      <c r="X420" s="135"/>
      <c r="Y420" s="135"/>
      <c r="Z420" s="135"/>
      <c r="AA420" s="135"/>
      <c r="AB420" s="135"/>
      <c r="AC420" s="136"/>
      <c r="AD420" s="136"/>
    </row>
    <row r="421" spans="18:30" ht="16.5" customHeight="1">
      <c r="R421" s="135"/>
      <c r="S421" s="135">
        <f t="shared" si="32"/>
        <v>2.7561675614397956</v>
      </c>
      <c r="T421" s="135">
        <f t="shared" si="30"/>
        <v>0.02665135620614959</v>
      </c>
      <c r="U421" s="135">
        <f t="shared" si="31"/>
        <v>0.0007102947876270684</v>
      </c>
      <c r="V421" s="137">
        <f t="shared" si="33"/>
        <v>0.1364566045171116</v>
      </c>
      <c r="W421" s="137">
        <f t="shared" si="34"/>
        <v>0.004846368435243627</v>
      </c>
      <c r="X421" s="135"/>
      <c r="Y421" s="135"/>
      <c r="Z421" s="135"/>
      <c r="AA421" s="135"/>
      <c r="AB421" s="135"/>
      <c r="AC421" s="136"/>
      <c r="AD421" s="136"/>
    </row>
    <row r="422" spans="18:30" ht="16.5" customHeight="1">
      <c r="R422" s="135"/>
      <c r="S422" s="135">
        <f aca="true" t="shared" si="35" ref="S422:S485">S421+$U$18</f>
        <v>2.7630579803433952</v>
      </c>
      <c r="T422" s="135">
        <f t="shared" si="30"/>
        <v>0.026575984429987105</v>
      </c>
      <c r="U422" s="135">
        <f t="shared" si="31"/>
        <v>0.000706282948422917</v>
      </c>
      <c r="V422" s="137">
        <f aca="true" t="shared" si="36" ref="V422:V485">V421+$U$18*(T421+T422)/2</f>
        <v>0.1366399838541654</v>
      </c>
      <c r="W422" s="137">
        <f aca="true" t="shared" si="37" ref="W422:W485">W421+$U$18*(U421+U422)/2/1.54</f>
        <v>0.00484953753070171</v>
      </c>
      <c r="X422" s="135"/>
      <c r="Y422" s="135"/>
      <c r="Z422" s="135"/>
      <c r="AA422" s="135"/>
      <c r="AB422" s="135"/>
      <c r="AC422" s="136"/>
      <c r="AD422" s="136"/>
    </row>
    <row r="423" spans="18:30" ht="16.5" customHeight="1">
      <c r="R423" s="135"/>
      <c r="S423" s="135">
        <f t="shared" si="35"/>
        <v>2.769948399246995</v>
      </c>
      <c r="T423" s="135">
        <f t="shared" si="30"/>
        <v>0.02650082581013073</v>
      </c>
      <c r="U423" s="135">
        <f t="shared" si="31"/>
        <v>0.000702293768618891</v>
      </c>
      <c r="V423" s="137">
        <f t="shared" si="36"/>
        <v>0.13682284458247604</v>
      </c>
      <c r="W423" s="137">
        <f t="shared" si="37"/>
        <v>0.004852688726688163</v>
      </c>
      <c r="X423" s="135"/>
      <c r="Y423" s="135"/>
      <c r="Z423" s="135"/>
      <c r="AA423" s="135"/>
      <c r="AB423" s="135"/>
      <c r="AC423" s="136"/>
      <c r="AD423" s="136"/>
    </row>
    <row r="424" spans="18:30" ht="16.5" customHeight="1">
      <c r="R424" s="135"/>
      <c r="S424" s="135">
        <f t="shared" si="35"/>
        <v>2.7768388181505945</v>
      </c>
      <c r="T424" s="135">
        <f t="shared" si="30"/>
        <v>0.02642587974376052</v>
      </c>
      <c r="U424" s="135">
        <f t="shared" si="31"/>
        <v>0.0006983271202316927</v>
      </c>
      <c r="V424" s="137">
        <f t="shared" si="36"/>
        <v>0.1370051881687029</v>
      </c>
      <c r="W424" s="137">
        <f t="shared" si="37"/>
        <v>0.004855822124301576</v>
      </c>
      <c r="X424" s="135"/>
      <c r="Y424" s="135"/>
      <c r="Z424" s="135"/>
      <c r="AA424" s="135"/>
      <c r="AB424" s="135"/>
      <c r="AC424" s="136"/>
      <c r="AD424" s="136"/>
    </row>
    <row r="425" spans="18:30" ht="16.5" customHeight="1">
      <c r="R425" s="135"/>
      <c r="S425" s="135">
        <f t="shared" si="35"/>
        <v>2.783729237054194</v>
      </c>
      <c r="T425" s="135">
        <f t="shared" si="30"/>
        <v>0.026351145629761322</v>
      </c>
      <c r="U425" s="135">
        <f t="shared" si="31"/>
        <v>0.0006943828760008892</v>
      </c>
      <c r="V425" s="137">
        <f t="shared" si="36"/>
        <v>0.13718701607535763</v>
      </c>
      <c r="W425" s="137">
        <f t="shared" si="37"/>
        <v>0.004858937824069522</v>
      </c>
      <c r="X425" s="135"/>
      <c r="Y425" s="135"/>
      <c r="Z425" s="135"/>
      <c r="AA425" s="135"/>
      <c r="AB425" s="135"/>
      <c r="AC425" s="136"/>
      <c r="AD425" s="136"/>
    </row>
    <row r="426" spans="18:30" ht="16.5" customHeight="1">
      <c r="R426" s="135"/>
      <c r="S426" s="135">
        <f t="shared" si="35"/>
        <v>2.790619655957794</v>
      </c>
      <c r="T426" s="135">
        <f t="shared" si="30"/>
        <v>0.026276622868717993</v>
      </c>
      <c r="U426" s="135">
        <f t="shared" si="31"/>
        <v>0.0006904609093848334</v>
      </c>
      <c r="V426" s="137">
        <f t="shared" si="36"/>
        <v>0.13736832976081573</v>
      </c>
      <c r="W426" s="137">
        <f t="shared" si="37"/>
        <v>0.0048620359259517795</v>
      </c>
      <c r="X426" s="135"/>
      <c r="Y426" s="135"/>
      <c r="Z426" s="135"/>
      <c r="AA426" s="135"/>
      <c r="AB426" s="135"/>
      <c r="AC426" s="136"/>
      <c r="AD426" s="136"/>
    </row>
    <row r="427" spans="18:30" ht="16.5" customHeight="1">
      <c r="R427" s="135"/>
      <c r="S427" s="135">
        <f t="shared" si="35"/>
        <v>2.7975100748613935</v>
      </c>
      <c r="T427" s="135">
        <f t="shared" si="30"/>
        <v>0.026202310862910572</v>
      </c>
      <c r="U427" s="135">
        <f t="shared" si="31"/>
        <v>0.0006865610945566014</v>
      </c>
      <c r="V427" s="137">
        <f t="shared" si="36"/>
        <v>0.1375491306793283</v>
      </c>
      <c r="W427" s="137">
        <f t="shared" si="37"/>
        <v>0.004865116529343543</v>
      </c>
      <c r="X427" s="135"/>
      <c r="Y427" s="135"/>
      <c r="Z427" s="135"/>
      <c r="AA427" s="135"/>
      <c r="AB427" s="135"/>
      <c r="AC427" s="136"/>
      <c r="AD427" s="136"/>
    </row>
    <row r="428" spans="18:30" ht="16.5" customHeight="1">
      <c r="R428" s="135"/>
      <c r="S428" s="135">
        <f t="shared" si="35"/>
        <v>2.804400493764993</v>
      </c>
      <c r="T428" s="135">
        <f t="shared" si="30"/>
        <v>0.026128209016309478</v>
      </c>
      <c r="U428" s="135">
        <f t="shared" si="31"/>
        <v>0.0006826833063999559</v>
      </c>
      <c r="V428" s="137">
        <f t="shared" si="36"/>
        <v>0.1377294202810338</v>
      </c>
      <c r="W428" s="137">
        <f t="shared" si="37"/>
        <v>0.004868179733078608</v>
      </c>
      <c r="X428" s="135"/>
      <c r="Y428" s="135"/>
      <c r="Z428" s="135"/>
      <c r="AA428" s="135"/>
      <c r="AB428" s="135"/>
      <c r="AC428" s="136"/>
      <c r="AD428" s="136"/>
    </row>
    <row r="429" spans="18:30" ht="16.5" customHeight="1">
      <c r="R429" s="135"/>
      <c r="S429" s="135">
        <f t="shared" si="35"/>
        <v>2.8112909126685928</v>
      </c>
      <c r="T429" s="135">
        <f t="shared" si="30"/>
        <v>0.02605431673457075</v>
      </c>
      <c r="U429" s="135">
        <f t="shared" si="31"/>
        <v>0.0006788274205053334</v>
      </c>
      <c r="V429" s="137">
        <f t="shared" si="36"/>
        <v>0.13790920001196952</v>
      </c>
      <c r="W429" s="137">
        <f t="shared" si="37"/>
        <v>0.004871225635432543</v>
      </c>
      <c r="X429" s="135"/>
      <c r="Y429" s="135"/>
      <c r="Z429" s="135"/>
      <c r="AA429" s="135"/>
      <c r="AB429" s="135"/>
      <c r="AC429" s="136"/>
      <c r="AD429" s="136"/>
    </row>
    <row r="430" spans="18:30" ht="16.5" customHeight="1">
      <c r="R430" s="135"/>
      <c r="S430" s="135">
        <f t="shared" si="35"/>
        <v>2.8181813315721924</v>
      </c>
      <c r="T430" s="135">
        <f t="shared" si="30"/>
        <v>0.025980633425031274</v>
      </c>
      <c r="U430" s="135">
        <f t="shared" si="31"/>
        <v>0.0006749933131658522</v>
      </c>
      <c r="V430" s="137">
        <f t="shared" si="36"/>
        <v>0.1380884713140833</v>
      </c>
      <c r="W430" s="137">
        <f t="shared" si="37"/>
        <v>0.0048742543341258465</v>
      </c>
      <c r="X430" s="135"/>
      <c r="Y430" s="135"/>
      <c r="Z430" s="135"/>
      <c r="AA430" s="135"/>
      <c r="AB430" s="135"/>
      <c r="AC430" s="136"/>
      <c r="AD430" s="136"/>
    </row>
    <row r="431" spans="18:30" ht="16.5" customHeight="1">
      <c r="R431" s="135"/>
      <c r="S431" s="135">
        <f t="shared" si="35"/>
        <v>2.825071750475792</v>
      </c>
      <c r="T431" s="135">
        <f t="shared" si="30"/>
        <v>0.02590715849670401</v>
      </c>
      <c r="U431" s="135">
        <f t="shared" si="31"/>
        <v>0.0006711808613733428</v>
      </c>
      <c r="V431" s="137">
        <f t="shared" si="36"/>
        <v>0.1382672356252451</v>
      </c>
      <c r="W431" s="137">
        <f t="shared" si="37"/>
        <v>0.0048772659263270745</v>
      </c>
      <c r="X431" s="135"/>
      <c r="Y431" s="135"/>
      <c r="Z431" s="135"/>
      <c r="AA431" s="135"/>
      <c r="AB431" s="135"/>
      <c r="AC431" s="136"/>
      <c r="AD431" s="136"/>
    </row>
    <row r="432" spans="18:30" ht="16.5" customHeight="1">
      <c r="R432" s="135"/>
      <c r="S432" s="135">
        <f t="shared" si="35"/>
        <v>2.8319621693793917</v>
      </c>
      <c r="T432" s="135">
        <f t="shared" si="30"/>
        <v>0.025833891360273288</v>
      </c>
      <c r="U432" s="135">
        <f t="shared" si="31"/>
        <v>0.0006673899428144028</v>
      </c>
      <c r="V432" s="137">
        <f t="shared" si="36"/>
        <v>0.1384454943792584</v>
      </c>
      <c r="W432" s="137">
        <f t="shared" si="37"/>
        <v>0.0048802605086559646</v>
      </c>
      <c r="X432" s="135"/>
      <c r="Y432" s="135"/>
      <c r="Z432" s="135"/>
      <c r="AA432" s="135"/>
      <c r="AB432" s="135"/>
      <c r="AC432" s="136"/>
      <c r="AD432" s="136"/>
    </row>
    <row r="433" spans="18:30" ht="16.5" customHeight="1">
      <c r="R433" s="135"/>
      <c r="S433" s="135">
        <f t="shared" si="35"/>
        <v>2.8388525882829914</v>
      </c>
      <c r="T433" s="135">
        <f t="shared" si="30"/>
        <v>0.025760831428090058</v>
      </c>
      <c r="U433" s="135">
        <f t="shared" si="31"/>
        <v>0.0006636204358664724</v>
      </c>
      <c r="V433" s="137">
        <f t="shared" si="36"/>
        <v>0.13862324900587186</v>
      </c>
      <c r="W433" s="137">
        <f t="shared" si="37"/>
        <v>0.004883238177186533</v>
      </c>
      <c r="X433" s="135"/>
      <c r="Y433" s="135"/>
      <c r="Z433" s="135"/>
      <c r="AA433" s="135"/>
      <c r="AB433" s="135"/>
      <c r="AC433" s="136"/>
      <c r="AD433" s="136"/>
    </row>
    <row r="434" spans="18:30" ht="16.5" customHeight="1">
      <c r="R434" s="135"/>
      <c r="S434" s="135">
        <f t="shared" si="35"/>
        <v>2.845743007186591</v>
      </c>
      <c r="T434" s="135">
        <f t="shared" si="30"/>
        <v>0.02568797811416716</v>
      </c>
      <c r="U434" s="135">
        <f t="shared" si="31"/>
        <v>0.000659872219593931</v>
      </c>
      <c r="V434" s="137">
        <f t="shared" si="36"/>
        <v>0.1388005009307907</v>
      </c>
      <c r="W434" s="137">
        <f t="shared" si="37"/>
        <v>0.004886199027450156</v>
      </c>
      <c r="X434" s="135"/>
      <c r="Y434" s="135"/>
      <c r="Z434" s="135"/>
      <c r="AA434" s="135"/>
      <c r="AB434" s="135"/>
      <c r="AC434" s="136"/>
      <c r="AD434" s="136"/>
    </row>
    <row r="435" spans="18:30" ht="16.5" customHeight="1">
      <c r="R435" s="135"/>
      <c r="S435" s="135">
        <f t="shared" si="35"/>
        <v>2.8526334260901907</v>
      </c>
      <c r="T435" s="135">
        <f t="shared" si="30"/>
        <v>0.02561533083417466</v>
      </c>
      <c r="U435" s="135">
        <f t="shared" si="31"/>
        <v>0.000656145173744219</v>
      </c>
      <c r="V435" s="137">
        <f t="shared" si="36"/>
        <v>0.1389772515756881</v>
      </c>
      <c r="W435" s="137">
        <f t="shared" si="37"/>
        <v>0.0048891431544386375</v>
      </c>
      <c r="X435" s="135"/>
      <c r="Y435" s="135"/>
      <c r="Z435" s="135"/>
      <c r="AA435" s="135"/>
      <c r="AB435" s="135"/>
      <c r="AC435" s="136"/>
      <c r="AD435" s="136"/>
    </row>
    <row r="436" spans="18:30" ht="16.5" customHeight="1">
      <c r="R436" s="135"/>
      <c r="S436" s="135">
        <f t="shared" si="35"/>
        <v>2.8595238449937903</v>
      </c>
      <c r="T436" s="135">
        <f t="shared" si="30"/>
        <v>0.025542889005435155</v>
      </c>
      <c r="U436" s="135">
        <f t="shared" si="31"/>
        <v>0.0006524391787439801</v>
      </c>
      <c r="V436" s="137">
        <f t="shared" si="36"/>
        <v>0.13915350235821677</v>
      </c>
      <c r="W436" s="137">
        <f t="shared" si="37"/>
        <v>0.004892070652607254</v>
      </c>
      <c r="X436" s="135"/>
      <c r="Y436" s="135"/>
      <c r="Z436" s="135"/>
      <c r="AA436" s="135"/>
      <c r="AB436" s="135"/>
      <c r="AC436" s="136"/>
      <c r="AD436" s="136"/>
    </row>
    <row r="437" spans="18:30" ht="16.5" customHeight="1">
      <c r="R437" s="135"/>
      <c r="S437" s="135">
        <f t="shared" si="35"/>
        <v>2.86641426389739</v>
      </c>
      <c r="T437" s="135">
        <f t="shared" si="30"/>
        <v>0.02547065204691907</v>
      </c>
      <c r="U437" s="135">
        <f t="shared" si="31"/>
        <v>0.0006487541156952226</v>
      </c>
      <c r="V437" s="137">
        <f t="shared" si="36"/>
        <v>0.13932925469202012</v>
      </c>
      <c r="W437" s="137">
        <f t="shared" si="37"/>
        <v>0.004894981615877787</v>
      </c>
      <c r="X437" s="135"/>
      <c r="Y437" s="135"/>
      <c r="Z437" s="135"/>
      <c r="AA437" s="135"/>
      <c r="AB437" s="135"/>
      <c r="AC437" s="136"/>
      <c r="AD437" s="136"/>
    </row>
    <row r="438" spans="18:30" ht="16.5" customHeight="1">
      <c r="R438" s="135"/>
      <c r="S438" s="135">
        <f t="shared" si="35"/>
        <v>2.8733046828009896</v>
      </c>
      <c r="T438" s="135">
        <f t="shared" si="30"/>
        <v>0.02539861937924004</v>
      </c>
      <c r="U438" s="135">
        <f t="shared" si="31"/>
        <v>0.0006450898663715077</v>
      </c>
      <c r="V438" s="137">
        <f t="shared" si="36"/>
        <v>0.13950450998674369</v>
      </c>
      <c r="W438" s="137">
        <f t="shared" si="37"/>
        <v>0.004897876137641534</v>
      </c>
      <c r="X438" s="135"/>
      <c r="Y438" s="135"/>
      <c r="Z438" s="135"/>
      <c r="AA438" s="135"/>
      <c r="AB438" s="135"/>
      <c r="AC438" s="136"/>
      <c r="AD438" s="136"/>
    </row>
    <row r="439" spans="18:30" ht="16.5" customHeight="1">
      <c r="R439" s="135"/>
      <c r="S439" s="135">
        <f t="shared" si="35"/>
        <v>2.8801951017045893</v>
      </c>
      <c r="T439" s="135">
        <f t="shared" si="30"/>
        <v>0.025326790424650237</v>
      </c>
      <c r="U439" s="135">
        <f t="shared" si="31"/>
        <v>0.000641446313214155</v>
      </c>
      <c r="V439" s="137">
        <f t="shared" si="36"/>
        <v>0.13967926964804647</v>
      </c>
      <c r="W439" s="137">
        <f t="shared" si="37"/>
        <v>0.004900754310762308</v>
      </c>
      <c r="X439" s="135"/>
      <c r="Y439" s="135"/>
      <c r="Z439" s="135"/>
      <c r="AA439" s="135"/>
      <c r="AB439" s="135"/>
      <c r="AC439" s="136"/>
      <c r="AD439" s="136"/>
    </row>
    <row r="440" spans="18:30" ht="16.5" customHeight="1">
      <c r="R440" s="135"/>
      <c r="S440" s="135">
        <f t="shared" si="35"/>
        <v>2.887085520608189</v>
      </c>
      <c r="T440" s="135">
        <f t="shared" si="30"/>
        <v>0.025255164607035727</v>
      </c>
      <c r="U440" s="135">
        <f t="shared" si="31"/>
        <v>0.0006378233393284701</v>
      </c>
      <c r="V440" s="137">
        <f t="shared" si="36"/>
        <v>0.13985353507761214</v>
      </c>
      <c r="W440" s="137">
        <f t="shared" si="37"/>
        <v>0.0049036162275794114</v>
      </c>
      <c r="X440" s="135"/>
      <c r="Y440" s="135"/>
      <c r="Z440" s="135"/>
      <c r="AA440" s="135"/>
      <c r="AB440" s="135"/>
      <c r="AC440" s="136"/>
      <c r="AD440" s="136"/>
    </row>
    <row r="441" spans="18:30" ht="16.5" customHeight="1">
      <c r="R441" s="135"/>
      <c r="S441" s="135">
        <f t="shared" si="35"/>
        <v>2.8939759395117886</v>
      </c>
      <c r="T441" s="135">
        <f t="shared" si="30"/>
        <v>0.02518374135191188</v>
      </c>
      <c r="U441" s="135">
        <f t="shared" si="31"/>
        <v>0.0006342208284799964</v>
      </c>
      <c r="V441" s="137">
        <f t="shared" si="36"/>
        <v>0.14002730767316035</v>
      </c>
      <c r="W441" s="137">
        <f t="shared" si="37"/>
        <v>0.004906461979910607</v>
      </c>
      <c r="X441" s="135"/>
      <c r="Y441" s="135"/>
      <c r="Z441" s="135"/>
      <c r="AA441" s="135"/>
      <c r="AB441" s="135"/>
      <c r="AC441" s="136"/>
      <c r="AD441" s="136"/>
    </row>
    <row r="442" spans="18:30" ht="16.5" customHeight="1">
      <c r="R442" s="135"/>
      <c r="S442" s="135">
        <f t="shared" si="35"/>
        <v>2.900866358415388</v>
      </c>
      <c r="T442" s="135">
        <f t="shared" si="30"/>
        <v>0.02511252008641875</v>
      </c>
      <c r="U442" s="135">
        <f t="shared" si="31"/>
        <v>0.0006306386650907852</v>
      </c>
      <c r="V442" s="137">
        <f t="shared" si="36"/>
        <v>0.14020058882845787</v>
      </c>
      <c r="W442" s="137">
        <f t="shared" si="37"/>
        <v>0.004909291659055054</v>
      </c>
      <c r="X442" s="135"/>
      <c r="Y442" s="135"/>
      <c r="Z442" s="135"/>
      <c r="AA442" s="135"/>
      <c r="AB442" s="135"/>
      <c r="AC442" s="136"/>
      <c r="AD442" s="136"/>
    </row>
    <row r="443" spans="18:30" ht="16.5" customHeight="1">
      <c r="R443" s="135"/>
      <c r="S443" s="135">
        <f t="shared" si="35"/>
        <v>2.907756777318988</v>
      </c>
      <c r="T443" s="135">
        <f t="shared" si="30"/>
        <v>0.02504150023931645</v>
      </c>
      <c r="U443" s="135">
        <f t="shared" si="31"/>
        <v>0.0006270767342356858</v>
      </c>
      <c r="V443" s="137">
        <f t="shared" si="36"/>
        <v>0.14037337993332985</v>
      </c>
      <c r="W443" s="137">
        <f t="shared" si="37"/>
        <v>0.004912105355796245</v>
      </c>
      <c r="X443" s="135"/>
      <c r="Y443" s="135"/>
      <c r="Z443" s="135"/>
      <c r="AA443" s="135"/>
      <c r="AB443" s="135"/>
      <c r="AC443" s="136"/>
      <c r="AD443" s="136"/>
    </row>
    <row r="444" spans="18:30" ht="16.5" customHeight="1">
      <c r="R444" s="135"/>
      <c r="S444" s="135">
        <f t="shared" si="35"/>
        <v>2.9146471962225875</v>
      </c>
      <c r="T444" s="135">
        <f t="shared" si="30"/>
        <v>0.024970681240980633</v>
      </c>
      <c r="U444" s="135">
        <f t="shared" si="31"/>
        <v>0.0006235349216386621</v>
      </c>
      <c r="V444" s="137">
        <f t="shared" si="36"/>
        <v>0.1405456823736709</v>
      </c>
      <c r="W444" s="137">
        <f t="shared" si="37"/>
        <v>0.004914903160404913</v>
      </c>
      <c r="X444" s="135"/>
      <c r="Y444" s="135"/>
      <c r="Z444" s="135"/>
      <c r="AA444" s="135"/>
      <c r="AB444" s="135"/>
      <c r="AC444" s="136"/>
      <c r="AD444" s="136"/>
    </row>
    <row r="445" spans="18:30" ht="16.5" customHeight="1">
      <c r="R445" s="135"/>
      <c r="S445" s="135">
        <f t="shared" si="35"/>
        <v>2.921537615126187</v>
      </c>
      <c r="T445" s="135">
        <f t="shared" si="30"/>
        <v>0.024900062523397857</v>
      </c>
      <c r="U445" s="135">
        <f t="shared" si="31"/>
        <v>0.0006200131136691225</v>
      </c>
      <c r="V445" s="137">
        <f t="shared" si="36"/>
        <v>0.14071749753145624</v>
      </c>
      <c r="W445" s="137">
        <f t="shared" si="37"/>
        <v>0.004917685162641933</v>
      </c>
      <c r="X445" s="135"/>
      <c r="Y445" s="135"/>
      <c r="Z445" s="135"/>
      <c r="AA445" s="135"/>
      <c r="AB445" s="135"/>
      <c r="AC445" s="136"/>
      <c r="AD445" s="136"/>
    </row>
    <row r="446" spans="18:30" ht="16.5" customHeight="1">
      <c r="R446" s="135"/>
      <c r="S446" s="135">
        <f t="shared" si="35"/>
        <v>2.928428034029787</v>
      </c>
      <c r="T446" s="135">
        <f t="shared" si="30"/>
        <v>0.024829643520161072</v>
      </c>
      <c r="U446" s="135">
        <f t="shared" si="31"/>
        <v>0.0006165111973382767</v>
      </c>
      <c r="V446" s="137">
        <f t="shared" si="36"/>
        <v>0.14088882678475273</v>
      </c>
      <c r="W446" s="137">
        <f t="shared" si="37"/>
        <v>0.004920451451761195</v>
      </c>
      <c r="X446" s="135"/>
      <c r="Y446" s="135"/>
      <c r="Z446" s="135"/>
      <c r="AA446" s="135"/>
      <c r="AB446" s="135"/>
      <c r="AC446" s="136"/>
      <c r="AD446" s="136"/>
    </row>
    <row r="447" spans="18:30" ht="16.5" customHeight="1">
      <c r="R447" s="135"/>
      <c r="S447" s="135">
        <f t="shared" si="35"/>
        <v>2.9353184529333864</v>
      </c>
      <c r="T447" s="135">
        <f t="shared" si="30"/>
        <v>0.024759423666465063</v>
      </c>
      <c r="U447" s="135">
        <f t="shared" si="31"/>
        <v>0.0006130290602955103</v>
      </c>
      <c r="V447" s="137">
        <f t="shared" si="36"/>
        <v>0.14105967150773002</v>
      </c>
      <c r="W447" s="137">
        <f t="shared" si="37"/>
        <v>0.004923202116512472</v>
      </c>
      <c r="X447" s="135"/>
      <c r="Y447" s="135"/>
      <c r="Z447" s="135"/>
      <c r="AA447" s="135"/>
      <c r="AB447" s="135"/>
      <c r="AC447" s="136"/>
      <c r="AD447" s="136"/>
    </row>
    <row r="448" spans="18:30" ht="16.5" customHeight="1">
      <c r="R448" s="135"/>
      <c r="S448" s="135">
        <f t="shared" si="35"/>
        <v>2.942208871836986</v>
      </c>
      <c r="T448" s="135">
        <f t="shared" si="30"/>
        <v>0.024689402399101928</v>
      </c>
      <c r="U448" s="135">
        <f t="shared" si="31"/>
        <v>0.00060956659082478</v>
      </c>
      <c r="V448" s="137">
        <f t="shared" si="36"/>
        <v>0.1412300330706715</v>
      </c>
      <c r="W448" s="137">
        <f t="shared" si="37"/>
        <v>0.00492593724514427</v>
      </c>
      <c r="X448" s="135"/>
      <c r="Y448" s="135"/>
      <c r="Z448" s="135"/>
      <c r="AA448" s="135"/>
      <c r="AB448" s="135"/>
      <c r="AC448" s="136"/>
      <c r="AD448" s="136"/>
    </row>
    <row r="449" spans="18:30" ht="16.5" customHeight="1">
      <c r="R449" s="135"/>
      <c r="S449" s="135">
        <f t="shared" si="35"/>
        <v>2.9490992907405857</v>
      </c>
      <c r="T449" s="135">
        <f t="shared" si="30"/>
        <v>0.02461957915645654</v>
      </c>
      <c r="U449" s="135">
        <f t="shared" si="31"/>
        <v>0.0006061236778410294</v>
      </c>
      <c r="V449" s="137">
        <f t="shared" si="36"/>
        <v>0.14139991283998532</v>
      </c>
      <c r="W449" s="137">
        <f t="shared" si="37"/>
        <v>0.004928656925406652</v>
      </c>
      <c r="X449" s="135"/>
      <c r="Y449" s="135"/>
      <c r="Z449" s="135"/>
      <c r="AA449" s="135"/>
      <c r="AB449" s="135"/>
      <c r="AC449" s="136"/>
      <c r="AD449" s="136"/>
    </row>
    <row r="450" spans="18:30" ht="16.5" customHeight="1">
      <c r="R450" s="135"/>
      <c r="S450" s="135">
        <f t="shared" si="35"/>
        <v>2.9559897096441854</v>
      </c>
      <c r="T450" s="135">
        <f t="shared" si="30"/>
        <v>0.02454995337850206</v>
      </c>
      <c r="U450" s="135">
        <f t="shared" si="31"/>
        <v>0.0006027002108866246</v>
      </c>
      <c r="V450" s="137">
        <f t="shared" si="36"/>
        <v>0.14156931217821533</v>
      </c>
      <c r="W450" s="137">
        <f t="shared" si="37"/>
        <v>0.004931361244554059</v>
      </c>
      <c r="X450" s="135"/>
      <c r="Y450" s="135"/>
      <c r="Z450" s="135"/>
      <c r="AA450" s="135"/>
      <c r="AB450" s="135"/>
      <c r="AC450" s="136"/>
      <c r="AD450" s="136"/>
    </row>
    <row r="451" spans="18:30" ht="16.5" customHeight="1">
      <c r="R451" s="135"/>
      <c r="S451" s="135">
        <f t="shared" si="35"/>
        <v>2.962880128547785</v>
      </c>
      <c r="T451" s="135">
        <f t="shared" si="30"/>
        <v>0.024480524506795453</v>
      </c>
      <c r="U451" s="135">
        <f t="shared" si="31"/>
        <v>0.0005992960801278127</v>
      </c>
      <c r="V451" s="137">
        <f t="shared" si="36"/>
        <v>0.141738232444052</v>
      </c>
      <c r="W451" s="137">
        <f t="shared" si="37"/>
        <v>0.004934050289348105</v>
      </c>
      <c r="X451" s="135"/>
      <c r="Y451" s="135"/>
      <c r="Z451" s="135"/>
      <c r="AA451" s="135"/>
      <c r="AB451" s="135"/>
      <c r="AC451" s="136"/>
      <c r="AD451" s="136"/>
    </row>
    <row r="452" spans="18:30" ht="16.5" customHeight="1">
      <c r="R452" s="135"/>
      <c r="S452" s="135">
        <f t="shared" si="35"/>
        <v>2.9697705474513847</v>
      </c>
      <c r="T452" s="135">
        <f t="shared" si="30"/>
        <v>0.024411291984472974</v>
      </c>
      <c r="U452" s="135">
        <f t="shared" si="31"/>
        <v>0.0005959111763511945</v>
      </c>
      <c r="V452" s="137">
        <f t="shared" si="36"/>
        <v>0.14190667499234338</v>
      </c>
      <c r="W452" s="137">
        <f t="shared" si="37"/>
        <v>0.004936724146060365</v>
      </c>
      <c r="X452" s="135"/>
      <c r="Y452" s="135"/>
      <c r="Z452" s="135"/>
      <c r="AA452" s="135"/>
      <c r="AB452" s="135"/>
      <c r="AC452" s="136"/>
      <c r="AD452" s="136"/>
    </row>
    <row r="453" spans="18:30" ht="16.5" customHeight="1">
      <c r="R453" s="135"/>
      <c r="S453" s="135">
        <f t="shared" si="35"/>
        <v>2.9766609663549843</v>
      </c>
      <c r="T453" s="135">
        <f t="shared" si="30"/>
        <v>0.02434225525624575</v>
      </c>
      <c r="U453" s="135">
        <f t="shared" si="31"/>
        <v>0.0005925453909602238</v>
      </c>
      <c r="V453" s="137">
        <f t="shared" si="36"/>
        <v>0.14207464117410587</v>
      </c>
      <c r="W453" s="137">
        <f t="shared" si="37"/>
        <v>0.004939382900475141</v>
      </c>
      <c r="X453" s="135"/>
      <c r="Y453" s="135"/>
      <c r="Z453" s="135"/>
      <c r="AA453" s="135"/>
      <c r="AB453" s="135"/>
      <c r="AC453" s="136"/>
      <c r="AD453" s="136"/>
    </row>
    <row r="454" spans="18:30" ht="16.5" customHeight="1">
      <c r="R454" s="135"/>
      <c r="S454" s="135">
        <f t="shared" si="35"/>
        <v>2.983551385258584</v>
      </c>
      <c r="T454" s="135">
        <f t="shared" si="30"/>
        <v>0.024273413768395296</v>
      </c>
      <c r="U454" s="135">
        <f t="shared" si="31"/>
        <v>0.0005891986159717223</v>
      </c>
      <c r="V454" s="137">
        <f t="shared" si="36"/>
        <v>0.14224213233653513</v>
      </c>
      <c r="W454" s="137">
        <f t="shared" si="37"/>
        <v>0.004942026637892212</v>
      </c>
      <c r="X454" s="135"/>
      <c r="Y454" s="135"/>
      <c r="Z454" s="135"/>
      <c r="AA454" s="135"/>
      <c r="AB454" s="135"/>
      <c r="AC454" s="136"/>
      <c r="AD454" s="136"/>
    </row>
    <row r="455" spans="18:30" ht="16.5" customHeight="1">
      <c r="R455" s="135"/>
      <c r="S455" s="135">
        <f t="shared" si="35"/>
        <v>2.9904418041621836</v>
      </c>
      <c r="T455" s="135">
        <f t="shared" si="30"/>
        <v>0.024204766968769057</v>
      </c>
      <c r="U455" s="135">
        <f t="shared" si="31"/>
        <v>0.0005858707440124136</v>
      </c>
      <c r="V455" s="137">
        <f t="shared" si="36"/>
        <v>0.14240914982301686</v>
      </c>
      <c r="W455" s="137">
        <f t="shared" si="37"/>
        <v>0.004944655443129574</v>
      </c>
      <c r="X455" s="135"/>
      <c r="Y455" s="135"/>
      <c r="Z455" s="135"/>
      <c r="AA455" s="135"/>
      <c r="AB455" s="135"/>
      <c r="AC455" s="136"/>
      <c r="AD455" s="136"/>
    </row>
    <row r="456" spans="18:30" ht="16.5" customHeight="1">
      <c r="R456" s="135"/>
      <c r="S456" s="135">
        <f t="shared" si="35"/>
        <v>2.9973322230657833</v>
      </c>
      <c r="T456" s="135">
        <f t="shared" si="30"/>
        <v>0.02413631430677603</v>
      </c>
      <c r="U456" s="135">
        <f t="shared" si="31"/>
        <v>0.0005825616683154813</v>
      </c>
      <c r="V456" s="137">
        <f t="shared" si="36"/>
        <v>0.1425756949731376</v>
      </c>
      <c r="W456" s="137">
        <f t="shared" si="37"/>
        <v>0.004947269400526159</v>
      </c>
      <c r="X456" s="135"/>
      <c r="Y456" s="135"/>
      <c r="Z456" s="135"/>
      <c r="AA456" s="135"/>
      <c r="AB456" s="135"/>
      <c r="AC456" s="136"/>
      <c r="AD456" s="136"/>
    </row>
    <row r="457" spans="18:30" ht="16.5" customHeight="1">
      <c r="R457" s="135"/>
      <c r="S457" s="135">
        <f t="shared" si="35"/>
        <v>3.004222641969383</v>
      </c>
      <c r="T457" s="135">
        <f t="shared" si="30"/>
        <v>0.02406805523338231</v>
      </c>
      <c r="U457" s="135">
        <f t="shared" si="31"/>
        <v>0.0005792712827171417</v>
      </c>
      <c r="V457" s="137">
        <f t="shared" si="36"/>
        <v>0.1427417691226954</v>
      </c>
      <c r="W457" s="137">
        <f t="shared" si="37"/>
        <v>0.004949868593944542</v>
      </c>
      <c r="X457" s="135"/>
      <c r="Y457" s="135"/>
      <c r="Z457" s="135"/>
      <c r="AA457" s="135"/>
      <c r="AB457" s="135"/>
      <c r="AC457" s="136"/>
      <c r="AD457" s="136"/>
    </row>
    <row r="458" spans="18:30" ht="16.5" customHeight="1">
      <c r="R458" s="135"/>
      <c r="S458" s="135">
        <f t="shared" si="35"/>
        <v>3.0111130608729826</v>
      </c>
      <c r="T458" s="135">
        <f t="shared" si="30"/>
        <v>0.02399998920110669</v>
      </c>
      <c r="U458" s="135">
        <f t="shared" si="31"/>
        <v>0.0005759994816532377</v>
      </c>
      <c r="V458" s="137">
        <f t="shared" si="36"/>
        <v>0.14290737360371064</v>
      </c>
      <c r="W458" s="137">
        <f t="shared" si="37"/>
        <v>0.004952453106773631</v>
      </c>
      <c r="X458" s="135"/>
      <c r="Y458" s="135"/>
      <c r="Z458" s="135"/>
      <c r="AA458" s="135"/>
      <c r="AB458" s="135"/>
      <c r="AC458" s="136"/>
      <c r="AD458" s="136"/>
    </row>
    <row r="459" spans="18:30" ht="16.5" customHeight="1">
      <c r="R459" s="135"/>
      <c r="S459" s="135">
        <f t="shared" si="35"/>
        <v>3.0180034797765822</v>
      </c>
      <c r="T459" s="135">
        <f t="shared" si="30"/>
        <v>0.023932115664016273</v>
      </c>
      <c r="U459" s="135">
        <f t="shared" si="31"/>
        <v>0.000572746160155853</v>
      </c>
      <c r="V459" s="137">
        <f t="shared" si="36"/>
        <v>0.1430725097444366</v>
      </c>
      <c r="W459" s="137">
        <f t="shared" si="37"/>
        <v>0.0049550230219313415</v>
      </c>
      <c r="X459" s="135"/>
      <c r="Y459" s="135"/>
      <c r="Z459" s="135"/>
      <c r="AA459" s="135"/>
      <c r="AB459" s="135"/>
      <c r="AC459" s="136"/>
      <c r="AD459" s="136"/>
    </row>
    <row r="460" spans="18:30" ht="16.5" customHeight="1">
      <c r="R460" s="135"/>
      <c r="S460" s="135">
        <f t="shared" si="35"/>
        <v>3.024893898680182</v>
      </c>
      <c r="T460" s="135">
        <f t="shared" si="30"/>
        <v>0.02386443407772211</v>
      </c>
      <c r="U460" s="135">
        <f t="shared" si="31"/>
        <v>0.0005695112138499443</v>
      </c>
      <c r="V460" s="137">
        <f t="shared" si="36"/>
        <v>0.14323717886937026</v>
      </c>
      <c r="W460" s="137">
        <f t="shared" si="37"/>
        <v>0.004957578421867259</v>
      </c>
      <c r="X460" s="135"/>
      <c r="Y460" s="135"/>
      <c r="Z460" s="135"/>
      <c r="AA460" s="135"/>
      <c r="AB460" s="135"/>
      <c r="AC460" s="136"/>
      <c r="AD460" s="136"/>
    </row>
    <row r="461" spans="18:30" ht="16.5" customHeight="1">
      <c r="R461" s="135"/>
      <c r="S461" s="135">
        <f t="shared" si="35"/>
        <v>3.0317843175837815</v>
      </c>
      <c r="T461" s="135">
        <f t="shared" si="30"/>
        <v>0.023796943899374808</v>
      </c>
      <c r="U461" s="135">
        <f t="shared" si="31"/>
        <v>0.0005662945389499919</v>
      </c>
      <c r="V461" s="137">
        <f t="shared" si="36"/>
        <v>0.14340138229926275</v>
      </c>
      <c r="W461" s="137">
        <f t="shared" si="37"/>
        <v>0.004960119388565281</v>
      </c>
      <c r="X461" s="135"/>
      <c r="Y461" s="135"/>
      <c r="Z461" s="135"/>
      <c r="AA461" s="135"/>
      <c r="AB461" s="135"/>
      <c r="AC461" s="136"/>
      <c r="AD461" s="136"/>
    </row>
    <row r="462" spans="18:30" ht="16.5" customHeight="1">
      <c r="R462" s="135"/>
      <c r="S462" s="135">
        <f t="shared" si="35"/>
        <v>3.038674736487381</v>
      </c>
      <c r="T462" s="135">
        <f t="shared" si="30"/>
        <v>0.02372964458766019</v>
      </c>
      <c r="U462" s="135">
        <f t="shared" si="31"/>
        <v>0.0005630960322566706</v>
      </c>
      <c r="V462" s="137">
        <f t="shared" si="36"/>
        <v>0.1435651213511301</v>
      </c>
      <c r="W462" s="137">
        <f t="shared" si="37"/>
        <v>0.004962646003546252</v>
      </c>
      <c r="X462" s="135"/>
      <c r="Y462" s="135"/>
      <c r="Z462" s="135"/>
      <c r="AA462" s="135"/>
      <c r="AB462" s="135"/>
      <c r="AC462" s="136"/>
      <c r="AD462" s="136"/>
    </row>
    <row r="463" spans="18:30" ht="16.5" customHeight="1">
      <c r="R463" s="135"/>
      <c r="S463" s="135">
        <f t="shared" si="35"/>
        <v>3.045565155390981</v>
      </c>
      <c r="T463" s="135">
        <f t="shared" si="30"/>
        <v>0.023662535602794955</v>
      </c>
      <c r="U463" s="135">
        <f t="shared" si="31"/>
        <v>0.0005599155911535388</v>
      </c>
      <c r="V463" s="137">
        <f t="shared" si="36"/>
        <v>0.14372839733826365</v>
      </c>
      <c r="W463" s="137">
        <f t="shared" si="37"/>
        <v>0.0049651583478705725</v>
      </c>
      <c r="X463" s="135"/>
      <c r="Y463" s="135"/>
      <c r="Z463" s="135"/>
      <c r="AA463" s="135"/>
      <c r="AB463" s="135"/>
      <c r="AC463" s="136"/>
      <c r="AD463" s="136"/>
    </row>
    <row r="464" spans="18:30" ht="16.5" customHeight="1">
      <c r="R464" s="135"/>
      <c r="S464" s="135">
        <f t="shared" si="35"/>
        <v>3.0524555742945805</v>
      </c>
      <c r="T464" s="135">
        <f t="shared" si="30"/>
        <v>0.023595616406522336</v>
      </c>
      <c r="U464" s="135">
        <f t="shared" si="31"/>
        <v>0.0005567531136037461</v>
      </c>
      <c r="V464" s="137">
        <f t="shared" si="36"/>
        <v>0.14389121157024073</v>
      </c>
      <c r="W464" s="137">
        <f t="shared" si="37"/>
        <v>0.0049676565021408055</v>
      </c>
      <c r="X464" s="135"/>
      <c r="Y464" s="135"/>
      <c r="Z464" s="135"/>
      <c r="AA464" s="135"/>
      <c r="AB464" s="135"/>
      <c r="AC464" s="136"/>
      <c r="AD464" s="136"/>
    </row>
    <row r="465" spans="18:30" ht="16.5" customHeight="1">
      <c r="R465" s="135"/>
      <c r="S465" s="135">
        <f t="shared" si="35"/>
        <v>3.05934599319818</v>
      </c>
      <c r="T465" s="135">
        <f t="shared" si="30"/>
        <v>0.0235288864621078</v>
      </c>
      <c r="U465" s="135">
        <f t="shared" si="31"/>
        <v>0.0005536084981467597</v>
      </c>
      <c r="V465" s="137">
        <f t="shared" si="36"/>
        <v>0.1440535653529351</v>
      </c>
      <c r="W465" s="137">
        <f t="shared" si="37"/>
        <v>0.004970140546504259</v>
      </c>
      <c r="X465" s="135"/>
      <c r="Y465" s="135"/>
      <c r="Z465" s="135"/>
      <c r="AA465" s="135"/>
      <c r="AB465" s="135"/>
      <c r="AC465" s="136"/>
      <c r="AD465" s="136"/>
    </row>
    <row r="466" spans="18:30" ht="16.5" customHeight="1">
      <c r="R466" s="135"/>
      <c r="S466" s="135">
        <f t="shared" si="35"/>
        <v>3.0662364121017798</v>
      </c>
      <c r="T466" s="135">
        <f t="shared" si="30"/>
        <v>0.023462345234334735</v>
      </c>
      <c r="U466" s="135">
        <f t="shared" si="31"/>
        <v>0.0005504816438951099</v>
      </c>
      <c r="V466" s="137">
        <f t="shared" si="36"/>
        <v>0.1442154599885274</v>
      </c>
      <c r="W466" s="137">
        <f t="shared" si="37"/>
        <v>0.004972610560655559</v>
      </c>
      <c r="X466" s="135"/>
      <c r="Y466" s="135"/>
      <c r="Z466" s="135"/>
      <c r="AA466" s="135"/>
      <c r="AB466" s="135"/>
      <c r="AC466" s="136"/>
      <c r="AD466" s="136"/>
    </row>
    <row r="467" spans="18:30" ht="16.5" customHeight="1">
      <c r="R467" s="135"/>
      <c r="S467" s="135">
        <f t="shared" si="35"/>
        <v>3.0731268310053794</v>
      </c>
      <c r="T467" s="135">
        <f t="shared" si="30"/>
        <v>0.023395992189500142</v>
      </c>
      <c r="U467" s="135">
        <f t="shared" si="31"/>
        <v>0.0005473724505311516</v>
      </c>
      <c r="V467" s="137">
        <f t="shared" si="36"/>
        <v>0.1443768967755156</v>
      </c>
      <c r="W467" s="137">
        <f t="shared" si="37"/>
        <v>0.0049750666238392045</v>
      </c>
      <c r="X467" s="135"/>
      <c r="Y467" s="135"/>
      <c r="Z467" s="135"/>
      <c r="AA467" s="135"/>
      <c r="AB467" s="135"/>
      <c r="AC467" s="136"/>
      <c r="AD467" s="136"/>
    </row>
    <row r="468" spans="18:30" ht="16.5" customHeight="1">
      <c r="R468" s="135"/>
      <c r="S468" s="135">
        <f t="shared" si="35"/>
        <v>3.080017249908979</v>
      </c>
      <c r="T468" s="135">
        <f t="shared" si="30"/>
        <v>0.023329826795410385</v>
      </c>
      <c r="U468" s="135">
        <f t="shared" si="31"/>
        <v>0.0005442808183038484</v>
      </c>
      <c r="V468" s="137">
        <f t="shared" si="36"/>
        <v>0.1445378770087255</v>
      </c>
      <c r="W468" s="137">
        <f t="shared" si="37"/>
        <v>0.004977508814852112</v>
      </c>
      <c r="X468" s="135"/>
      <c r="Y468" s="135"/>
      <c r="Z468" s="135"/>
      <c r="AA468" s="135"/>
      <c r="AB468" s="135"/>
      <c r="AC468" s="136"/>
      <c r="AD468" s="136"/>
    </row>
    <row r="469" spans="18:30" ht="16.5" customHeight="1">
      <c r="R469" s="135"/>
      <c r="S469" s="135">
        <f t="shared" si="35"/>
        <v>3.0869076688125787</v>
      </c>
      <c r="T469" s="135">
        <f t="shared" si="30"/>
        <v>0.023263848521376907</v>
      </c>
      <c r="U469" s="135">
        <f t="shared" si="31"/>
        <v>0.0005412066480255705</v>
      </c>
      <c r="V469" s="137">
        <f t="shared" si="36"/>
        <v>0.144698401979321</v>
      </c>
      <c r="W469" s="137">
        <f t="shared" si="37"/>
        <v>0.004979937212046144</v>
      </c>
      <c r="X469" s="135"/>
      <c r="Y469" s="135"/>
      <c r="Z469" s="135"/>
      <c r="AA469" s="135"/>
      <c r="AB469" s="135"/>
      <c r="AC469" s="136"/>
      <c r="AD469" s="136"/>
    </row>
    <row r="470" spans="18:30" ht="16.5" customHeight="1">
      <c r="R470" s="135"/>
      <c r="S470" s="135">
        <f t="shared" si="35"/>
        <v>3.0937980877161784</v>
      </c>
      <c r="T470" s="135">
        <f aca="true" t="shared" si="38" ref="T470:T533">IF($S470&lt;=Tau*$Y$16,Pm*EXP(-$S470/Tau),-Pm/Tau/$Y$16/EXP(1)/($J$6-1)*$S470+Pm/EXP(1)/$Y$16*(1+1/($J$6-1)))</f>
        <v>0.023198056838211956</v>
      </c>
      <c r="U470" s="135">
        <f aca="true" t="shared" si="39" ref="U470:U533">T470*T470</f>
        <v>0.0005381498410689125</v>
      </c>
      <c r="V470" s="137">
        <f t="shared" si="36"/>
        <v>0.14485847297481447</v>
      </c>
      <c r="W470" s="137">
        <f t="shared" si="37"/>
        <v>0.004982351893330618</v>
      </c>
      <c r="X470" s="135"/>
      <c r="Y470" s="135"/>
      <c r="Z470" s="135"/>
      <c r="AA470" s="135"/>
      <c r="AB470" s="135"/>
      <c r="AC470" s="136"/>
      <c r="AD470" s="136"/>
    </row>
    <row r="471" spans="18:30" ht="16.5" customHeight="1">
      <c r="R471" s="135"/>
      <c r="S471" s="135">
        <f t="shared" si="35"/>
        <v>3.100688506619778</v>
      </c>
      <c r="T471" s="135">
        <f t="shared" si="38"/>
        <v>0.02313245121822437</v>
      </c>
      <c r="U471" s="135">
        <f t="shared" si="39"/>
        <v>0.0005351102993635302</v>
      </c>
      <c r="V471" s="137">
        <f t="shared" si="36"/>
        <v>0.1450180912790772</v>
      </c>
      <c r="W471" s="137">
        <f t="shared" si="37"/>
        <v>0.0049847529361748116</v>
      </c>
      <c r="X471" s="135"/>
      <c r="Y471" s="135"/>
      <c r="Z471" s="135"/>
      <c r="AA471" s="135"/>
      <c r="AB471" s="135"/>
      <c r="AC471" s="136"/>
      <c r="AD471" s="136"/>
    </row>
    <row r="472" spans="18:30" ht="16.5" customHeight="1">
      <c r="R472" s="135"/>
      <c r="S472" s="135">
        <f t="shared" si="35"/>
        <v>3.1075789255233777</v>
      </c>
      <c r="T472" s="135">
        <f t="shared" si="38"/>
        <v>0.023067031135215337</v>
      </c>
      <c r="U472" s="135">
        <f t="shared" si="39"/>
        <v>0.0005320879253929938</v>
      </c>
      <c r="V472" s="137">
        <f t="shared" si="36"/>
        <v>0.14517725817234953</v>
      </c>
      <c r="W472" s="137">
        <f t="shared" si="37"/>
        <v>0.004987140417610445</v>
      </c>
      <c r="X472" s="135"/>
      <c r="Y472" s="135"/>
      <c r="Z472" s="135"/>
      <c r="AA472" s="135"/>
      <c r="AB472" s="135"/>
      <c r="AC472" s="136"/>
      <c r="AD472" s="136"/>
    </row>
    <row r="473" spans="18:30" ht="16.5" customHeight="1">
      <c r="R473" s="135"/>
      <c r="S473" s="135">
        <f t="shared" si="35"/>
        <v>3.1144693444269773</v>
      </c>
      <c r="T473" s="135">
        <f t="shared" si="38"/>
        <v>0.023001796064474153</v>
      </c>
      <c r="U473" s="135">
        <f t="shared" si="39"/>
        <v>0.0005290826221916586</v>
      </c>
      <c r="V473" s="137">
        <f t="shared" si="36"/>
        <v>0.14533597493125122</v>
      </c>
      <c r="W473" s="137">
        <f t="shared" si="37"/>
        <v>0.004989514414234153</v>
      </c>
      <c r="X473" s="135"/>
      <c r="Y473" s="135"/>
      <c r="Z473" s="135"/>
      <c r="AA473" s="135"/>
      <c r="AB473" s="135"/>
      <c r="AC473" s="136"/>
      <c r="AD473" s="136"/>
    </row>
    <row r="474" spans="18:30" ht="16.5" customHeight="1">
      <c r="R474" s="135"/>
      <c r="S474" s="135">
        <f t="shared" si="35"/>
        <v>3.121359763330577</v>
      </c>
      <c r="T474" s="135">
        <f t="shared" si="38"/>
        <v>0.022936745482774044</v>
      </c>
      <c r="U474" s="135">
        <f t="shared" si="39"/>
        <v>0.0005260942933415555</v>
      </c>
      <c r="V474" s="137">
        <f t="shared" si="36"/>
        <v>0.1454942428287917</v>
      </c>
      <c r="W474" s="137">
        <f t="shared" si="37"/>
        <v>0.004991875002209942</v>
      </c>
      <c r="X474" s="135"/>
      <c r="Y474" s="135"/>
      <c r="Z474" s="135"/>
      <c r="AA474" s="135"/>
      <c r="AB474" s="135"/>
      <c r="AC474" s="136"/>
      <c r="AD474" s="136"/>
    </row>
    <row r="475" spans="18:30" ht="16.5" customHeight="1">
      <c r="R475" s="135"/>
      <c r="S475" s="135">
        <f t="shared" si="35"/>
        <v>3.1282501822341766</v>
      </c>
      <c r="T475" s="135">
        <f t="shared" si="38"/>
        <v>0.022871878868367963</v>
      </c>
      <c r="U475" s="135">
        <f t="shared" si="39"/>
        <v>0.0005231228429692969</v>
      </c>
      <c r="V475" s="137">
        <f t="shared" si="36"/>
        <v>0.1456520631343802</v>
      </c>
      <c r="W475" s="137">
        <f t="shared" si="37"/>
        <v>0.004994222257271636</v>
      </c>
      <c r="X475" s="135"/>
      <c r="Y475" s="135"/>
      <c r="Z475" s="135"/>
      <c r="AA475" s="135"/>
      <c r="AB475" s="135"/>
      <c r="AC475" s="136"/>
      <c r="AD475" s="136"/>
    </row>
    <row r="476" spans="18:30" ht="16.5" customHeight="1">
      <c r="R476" s="135"/>
      <c r="S476" s="135">
        <f t="shared" si="35"/>
        <v>3.1351406011377763</v>
      </c>
      <c r="T476" s="135">
        <f t="shared" si="38"/>
        <v>0.022807195700984367</v>
      </c>
      <c r="U476" s="135">
        <f t="shared" si="39"/>
        <v>0.0005201681757429998</v>
      </c>
      <c r="V476" s="137">
        <f t="shared" si="36"/>
        <v>0.145809437113836</v>
      </c>
      <c r="W476" s="137">
        <f t="shared" si="37"/>
        <v>0.004996556254725302</v>
      </c>
      <c r="X476" s="135"/>
      <c r="Y476" s="135"/>
      <c r="Z476" s="135"/>
      <c r="AA476" s="135"/>
      <c r="AB476" s="135"/>
      <c r="AC476" s="136"/>
      <c r="AD476" s="136"/>
    </row>
    <row r="477" spans="18:30" ht="16.5" customHeight="1">
      <c r="R477" s="135"/>
      <c r="S477" s="135">
        <f t="shared" si="35"/>
        <v>3.142031020041376</v>
      </c>
      <c r="T477" s="135">
        <f t="shared" si="38"/>
        <v>0.022742695461823104</v>
      </c>
      <c r="U477" s="135">
        <f t="shared" si="39"/>
        <v>0.0005172301968692292</v>
      </c>
      <c r="V477" s="137">
        <f t="shared" si="36"/>
        <v>0.14596636602939855</v>
      </c>
      <c r="W477" s="137">
        <f t="shared" si="37"/>
        <v>0.004998877069451669</v>
      </c>
      <c r="X477" s="135"/>
      <c r="Y477" s="135"/>
      <c r="Z477" s="135"/>
      <c r="AA477" s="135"/>
      <c r="AB477" s="135"/>
      <c r="AC477" s="136"/>
      <c r="AD477" s="136"/>
    </row>
    <row r="478" spans="18:30" ht="16.5" customHeight="1">
      <c r="R478" s="135"/>
      <c r="S478" s="135">
        <f t="shared" si="35"/>
        <v>3.1489214389449756</v>
      </c>
      <c r="T478" s="135">
        <f t="shared" si="38"/>
        <v>0.02267837763355121</v>
      </c>
      <c r="U478" s="135">
        <f t="shared" si="39"/>
        <v>0.0005143088120899558</v>
      </c>
      <c r="V478" s="137">
        <f t="shared" si="36"/>
        <v>0.14612285113973764</v>
      </c>
      <c r="W478" s="137">
        <f t="shared" si="37"/>
        <v>0.00500118477590853</v>
      </c>
      <c r="X478" s="135"/>
      <c r="Y478" s="135"/>
      <c r="Z478" s="135"/>
      <c r="AA478" s="135"/>
      <c r="AB478" s="135"/>
      <c r="AC478" s="136"/>
      <c r="AD478" s="136"/>
    </row>
    <row r="479" spans="18:30" ht="16.5" customHeight="1">
      <c r="R479" s="135"/>
      <c r="S479" s="135">
        <f t="shared" si="35"/>
        <v>3.155811857848575</v>
      </c>
      <c r="T479" s="135">
        <f t="shared" si="38"/>
        <v>0.02261424170029878</v>
      </c>
      <c r="U479" s="135">
        <f t="shared" si="39"/>
        <v>0.0005114039276795323</v>
      </c>
      <c r="V479" s="137">
        <f t="shared" si="36"/>
        <v>0.14627889369996339</v>
      </c>
      <c r="W479" s="137">
        <f t="shared" si="37"/>
        <v>0.00500347944813313</v>
      </c>
      <c r="X479" s="135"/>
      <c r="Y479" s="135"/>
      <c r="Z479" s="135"/>
      <c r="AA479" s="135"/>
      <c r="AB479" s="135"/>
      <c r="AC479" s="136"/>
      <c r="AD479" s="136"/>
    </row>
    <row r="480" spans="18:30" ht="16.5" customHeight="1">
      <c r="R480" s="135"/>
      <c r="S480" s="135">
        <f t="shared" si="35"/>
        <v>3.162702276752175</v>
      </c>
      <c r="T480" s="135">
        <f t="shared" si="38"/>
        <v>0.02255028714765481</v>
      </c>
      <c r="U480" s="135">
        <f t="shared" si="39"/>
        <v>0.0005085154504416858</v>
      </c>
      <c r="V480" s="137">
        <f t="shared" si="36"/>
        <v>0.14643449496163644</v>
      </c>
      <c r="W480" s="137">
        <f t="shared" si="37"/>
        <v>0.005005761159744544</v>
      </c>
      <c r="X480" s="135"/>
      <c r="Y480" s="135"/>
      <c r="Z480" s="135"/>
      <c r="AA480" s="135"/>
      <c r="AB480" s="135"/>
      <c r="AC480" s="136"/>
      <c r="AD480" s="136"/>
    </row>
    <row r="481" spans="18:30" ht="16.5" customHeight="1">
      <c r="R481" s="135"/>
      <c r="S481" s="135">
        <f t="shared" si="35"/>
        <v>3.1695926956557745</v>
      </c>
      <c r="T481" s="135">
        <f t="shared" si="38"/>
        <v>0.022486513462663102</v>
      </c>
      <c r="U481" s="135">
        <f t="shared" si="39"/>
        <v>0.0005056432877065289</v>
      </c>
      <c r="V481" s="137">
        <f t="shared" si="36"/>
        <v>0.14658965617277792</v>
      </c>
      <c r="W481" s="137">
        <f t="shared" si="37"/>
        <v>0.005008029983946033</v>
      </c>
      <c r="X481" s="135"/>
      <c r="Y481" s="135"/>
      <c r="Z481" s="135"/>
      <c r="AA481" s="135"/>
      <c r="AB481" s="135"/>
      <c r="AC481" s="136"/>
      <c r="AD481" s="136"/>
    </row>
    <row r="482" spans="18:30" ht="16.5" customHeight="1">
      <c r="R482" s="135"/>
      <c r="S482" s="135">
        <f t="shared" si="35"/>
        <v>3.176483114559374</v>
      </c>
      <c r="T482" s="135">
        <f t="shared" si="38"/>
        <v>0.022422920133818112</v>
      </c>
      <c r="U482" s="135">
        <f t="shared" si="39"/>
        <v>0.0005027873473275856</v>
      </c>
      <c r="V482" s="137">
        <f t="shared" si="36"/>
        <v>0.14674437857787948</v>
      </c>
      <c r="W482" s="137">
        <f t="shared" si="37"/>
        <v>0.005010285993527399</v>
      </c>
      <c r="X482" s="135"/>
      <c r="Y482" s="135"/>
      <c r="Z482" s="135"/>
      <c r="AA482" s="135"/>
      <c r="AB482" s="135"/>
      <c r="AC482" s="136"/>
      <c r="AD482" s="136"/>
    </row>
    <row r="483" spans="18:30" ht="16.5" customHeight="1">
      <c r="R483" s="135"/>
      <c r="S483" s="135">
        <f t="shared" si="35"/>
        <v>3.183373533462974</v>
      </c>
      <c r="T483" s="135">
        <f t="shared" si="38"/>
        <v>0.02235950665106088</v>
      </c>
      <c r="U483" s="135">
        <f t="shared" si="39"/>
        <v>0.0004999475376788357</v>
      </c>
      <c r="V483" s="137">
        <f t="shared" si="36"/>
        <v>0.14689866341791327</v>
      </c>
      <c r="W483" s="137">
        <f t="shared" si="37"/>
        <v>0.005012529260867316</v>
      </c>
      <c r="X483" s="135"/>
      <c r="Y483" s="135"/>
      <c r="Z483" s="135"/>
      <c r="AA483" s="135"/>
      <c r="AB483" s="135"/>
      <c r="AC483" s="136"/>
      <c r="AD483" s="136"/>
    </row>
    <row r="484" spans="18:30" ht="16.5" customHeight="1">
      <c r="R484" s="135"/>
      <c r="S484" s="135">
        <f t="shared" si="35"/>
        <v>3.1902639523665735</v>
      </c>
      <c r="T484" s="135">
        <f t="shared" si="38"/>
        <v>0.022296272505774928</v>
      </c>
      <c r="U484" s="135">
        <f t="shared" si="39"/>
        <v>0.000497123767651775</v>
      </c>
      <c r="V484" s="137">
        <f t="shared" si="36"/>
        <v>0.14705251193034188</v>
      </c>
      <c r="W484" s="137">
        <f t="shared" si="37"/>
        <v>0.005014759857935656</v>
      </c>
      <c r="X484" s="135"/>
      <c r="Y484" s="135"/>
      <c r="Z484" s="135"/>
      <c r="AA484" s="135"/>
      <c r="AB484" s="135"/>
      <c r="AC484" s="136"/>
      <c r="AD484" s="136"/>
    </row>
    <row r="485" spans="18:30" ht="16.5" customHeight="1">
      <c r="R485" s="135"/>
      <c r="S485" s="135">
        <f t="shared" si="35"/>
        <v>3.197154371270173</v>
      </c>
      <c r="T485" s="135">
        <f t="shared" si="38"/>
        <v>0.02223321719078216</v>
      </c>
      <c r="U485" s="135">
        <f t="shared" si="39"/>
        <v>0.0004943159466524914</v>
      </c>
      <c r="V485" s="137">
        <f t="shared" si="36"/>
        <v>0.14720592534912827</v>
      </c>
      <c r="W485" s="137">
        <f t="shared" si="37"/>
        <v>0.005016977856295793</v>
      </c>
      <c r="X485" s="135"/>
      <c r="Y485" s="135"/>
      <c r="Z485" s="135"/>
      <c r="AA485" s="135"/>
      <c r="AB485" s="135"/>
      <c r="AC485" s="136"/>
      <c r="AD485" s="136"/>
    </row>
    <row r="486" spans="18:30" ht="16.5" customHeight="1">
      <c r="R486" s="135"/>
      <c r="S486" s="135">
        <f aca="true" t="shared" si="40" ref="S486:S549">S485+$U$18</f>
        <v>3.2040447901737727</v>
      </c>
      <c r="T486" s="135">
        <f t="shared" si="38"/>
        <v>0.02217034020033884</v>
      </c>
      <c r="U486" s="135">
        <f t="shared" si="39"/>
        <v>0.0004915239845987604</v>
      </c>
      <c r="V486" s="137">
        <f aca="true" t="shared" si="41" ref="V486:V549">V485+$U$18*(T485+T486)/2</f>
        <v>0.14735890490474568</v>
      </c>
      <c r="W486" s="137">
        <f aca="true" t="shared" si="42" ref="W486:W549">W485+$U$18*(U485+U486)/2/1.54</f>
        <v>0.005019183327106902</v>
      </c>
      <c r="X486" s="135"/>
      <c r="Y486" s="135"/>
      <c r="Z486" s="135"/>
      <c r="AA486" s="135"/>
      <c r="AB486" s="135"/>
      <c r="AC486" s="136"/>
      <c r="AD486" s="136"/>
    </row>
    <row r="487" spans="18:30" ht="16.5" customHeight="1">
      <c r="R487" s="135"/>
      <c r="S487" s="135">
        <f t="shared" si="40"/>
        <v>3.2109352090773724</v>
      </c>
      <c r="T487" s="135">
        <f t="shared" si="38"/>
        <v>0.022107641030131492</v>
      </c>
      <c r="U487" s="135">
        <f t="shared" si="39"/>
        <v>0.0004887477919171534</v>
      </c>
      <c r="V487" s="137">
        <f t="shared" si="41"/>
        <v>0.1475114518241875</v>
      </c>
      <c r="W487" s="137">
        <f t="shared" si="42"/>
        <v>0.005021376341126244</v>
      </c>
      <c r="X487" s="135"/>
      <c r="Y487" s="135"/>
      <c r="Z487" s="135"/>
      <c r="AA487" s="135"/>
      <c r="AB487" s="135"/>
      <c r="AC487" s="136"/>
      <c r="AD487" s="136"/>
    </row>
    <row r="488" spans="18:30" ht="16.5" customHeight="1">
      <c r="R488" s="135"/>
      <c r="S488" s="135">
        <f t="shared" si="40"/>
        <v>3.217825627980972</v>
      </c>
      <c r="T488" s="135">
        <f t="shared" si="38"/>
        <v>0.022045119177272858</v>
      </c>
      <c r="U488" s="135">
        <f t="shared" si="39"/>
        <v>0.00048598727954016354</v>
      </c>
      <c r="V488" s="137">
        <f t="shared" si="41"/>
        <v>0.1476635673309771</v>
      </c>
      <c r="W488" s="137">
        <f t="shared" si="42"/>
        <v>0.005023556968711429</v>
      </c>
      <c r="X488" s="135"/>
      <c r="Y488" s="135"/>
      <c r="Z488" s="135"/>
      <c r="AA488" s="135"/>
      <c r="AB488" s="135"/>
      <c r="AC488" s="136"/>
      <c r="AD488" s="136"/>
    </row>
    <row r="489" spans="18:30" ht="16.5" customHeight="1">
      <c r="R489" s="135"/>
      <c r="S489" s="135">
        <f t="shared" si="40"/>
        <v>3.2247160468845717</v>
      </c>
      <c r="T489" s="135">
        <f t="shared" si="38"/>
        <v>0.02198277414029792</v>
      </c>
      <c r="U489" s="135">
        <f t="shared" si="39"/>
        <v>0.00048324235890335093</v>
      </c>
      <c r="V489" s="137">
        <f t="shared" si="41"/>
        <v>0.1478152526451776</v>
      </c>
      <c r="W489" s="137">
        <f t="shared" si="42"/>
        <v>0.005025725279822682</v>
      </c>
      <c r="X489" s="135"/>
      <c r="Y489" s="135"/>
      <c r="Z489" s="135"/>
      <c r="AA489" s="135"/>
      <c r="AB489" s="135"/>
      <c r="AC489" s="136"/>
      <c r="AD489" s="136"/>
    </row>
    <row r="490" spans="18:30" ht="16.5" customHeight="1">
      <c r="R490" s="135"/>
      <c r="S490" s="135">
        <f t="shared" si="40"/>
        <v>3.2316064657881713</v>
      </c>
      <c r="T490" s="135">
        <f t="shared" si="38"/>
        <v>0.02192060541915979</v>
      </c>
      <c r="U490" s="135">
        <f t="shared" si="39"/>
        <v>0.0004805129419424975</v>
      </c>
      <c r="V490" s="137">
        <f t="shared" si="41"/>
        <v>0.1479665089834018</v>
      </c>
      <c r="W490" s="137">
        <f t="shared" si="42"/>
        <v>0.005027881344025082</v>
      </c>
      <c r="X490" s="135"/>
      <c r="Y490" s="135"/>
      <c r="Z490" s="135"/>
      <c r="AA490" s="135"/>
      <c r="AB490" s="135"/>
      <c r="AC490" s="136"/>
      <c r="AD490" s="136"/>
    </row>
    <row r="491" spans="18:30" ht="16.5" customHeight="1">
      <c r="R491" s="135"/>
      <c r="S491" s="135">
        <f t="shared" si="40"/>
        <v>3.238496884691771</v>
      </c>
      <c r="T491" s="135">
        <f t="shared" si="38"/>
        <v>0.021858612515225768</v>
      </c>
      <c r="U491" s="135">
        <f t="shared" si="39"/>
        <v>0.00047779894109078455</v>
      </c>
      <c r="V491" s="137">
        <f t="shared" si="41"/>
        <v>0.14811733755882175</v>
      </c>
      <c r="W491" s="137">
        <f t="shared" si="42"/>
        <v>0.005030025230490795</v>
      </c>
      <c r="X491" s="135"/>
      <c r="Y491" s="135"/>
      <c r="Z491" s="135"/>
      <c r="AA491" s="135"/>
      <c r="AB491" s="135"/>
      <c r="AC491" s="136"/>
      <c r="AD491" s="136"/>
    </row>
    <row r="492" spans="18:30" ht="16.5" customHeight="1">
      <c r="R492" s="135"/>
      <c r="S492" s="135">
        <f t="shared" si="40"/>
        <v>3.2453873035953706</v>
      </c>
      <c r="T492" s="135">
        <f t="shared" si="38"/>
        <v>0.021796794931273327</v>
      </c>
      <c r="U492" s="135">
        <f t="shared" si="39"/>
        <v>0.0004751002692759826</v>
      </c>
      <c r="V492" s="137">
        <f t="shared" si="41"/>
        <v>0.14826773958117861</v>
      </c>
      <c r="W492" s="137">
        <f t="shared" si="42"/>
        <v>0.005032157008001294</v>
      </c>
      <c r="X492" s="135"/>
      <c r="Y492" s="135"/>
      <c r="Z492" s="135"/>
      <c r="AA492" s="135"/>
      <c r="AB492" s="135"/>
      <c r="AC492" s="136"/>
      <c r="AD492" s="136"/>
    </row>
    <row r="493" spans="18:30" ht="16.5" customHeight="1">
      <c r="R493" s="135"/>
      <c r="S493" s="135">
        <f t="shared" si="40"/>
        <v>3.2522777224989703</v>
      </c>
      <c r="T493" s="135">
        <f t="shared" si="38"/>
        <v>0.021735152171486097</v>
      </c>
      <c r="U493" s="135">
        <f t="shared" si="39"/>
        <v>0.00047241683991765677</v>
      </c>
      <c r="V493" s="137">
        <f t="shared" si="41"/>
        <v>0.1484177162567923</v>
      </c>
      <c r="W493" s="137">
        <f t="shared" si="42"/>
        <v>0.005034276744949564</v>
      </c>
      <c r="X493" s="135"/>
      <c r="Y493" s="135"/>
      <c r="Z493" s="135"/>
      <c r="AA493" s="135"/>
      <c r="AB493" s="135"/>
      <c r="AC493" s="136"/>
      <c r="AD493" s="136"/>
    </row>
    <row r="494" spans="18:30" ht="16.5" customHeight="1">
      <c r="R494" s="135"/>
      <c r="S494" s="135">
        <f t="shared" si="40"/>
        <v>3.25916814140257</v>
      </c>
      <c r="T494" s="135">
        <f t="shared" si="38"/>
        <v>0.02167368374144992</v>
      </c>
      <c r="U494" s="135">
        <f t="shared" si="39"/>
        <v>0.00046974856692439065</v>
      </c>
      <c r="V494" s="137">
        <f t="shared" si="41"/>
        <v>0.14856726878857116</v>
      </c>
      <c r="W494" s="137">
        <f t="shared" si="42"/>
        <v>0.005036384509342298</v>
      </c>
      <c r="X494" s="135"/>
      <c r="Y494" s="135"/>
      <c r="Z494" s="135"/>
      <c r="AA494" s="135"/>
      <c r="AB494" s="135"/>
      <c r="AC494" s="136"/>
      <c r="AD494" s="136"/>
    </row>
    <row r="495" spans="18:30" ht="16.5" customHeight="1">
      <c r="R495" s="135"/>
      <c r="S495" s="135">
        <f t="shared" si="40"/>
        <v>3.2660585603061696</v>
      </c>
      <c r="T495" s="135">
        <f t="shared" si="38"/>
        <v>0.021612389148148878</v>
      </c>
      <c r="U495" s="135">
        <f t="shared" si="39"/>
        <v>0.00046709536469102336</v>
      </c>
      <c r="V495" s="137">
        <f t="shared" si="41"/>
        <v>0.14871639837602169</v>
      </c>
      <c r="W495" s="137">
        <f t="shared" si="42"/>
        <v>0.005038480368802079</v>
      </c>
      <c r="X495" s="135"/>
      <c r="Y495" s="135"/>
      <c r="Z495" s="135"/>
      <c r="AA495" s="135"/>
      <c r="AB495" s="135"/>
      <c r="AC495" s="136"/>
      <c r="AD495" s="136"/>
    </row>
    <row r="496" spans="18:30" ht="16.5" customHeight="1">
      <c r="R496" s="135"/>
      <c r="S496" s="135">
        <f t="shared" si="40"/>
        <v>3.2729489792097692</v>
      </c>
      <c r="T496" s="135">
        <f t="shared" si="38"/>
        <v>0.02155126789996133</v>
      </c>
      <c r="U496" s="135">
        <f t="shared" si="39"/>
        <v>0.00046445714809590364</v>
      </c>
      <c r="V496" s="137">
        <f t="shared" si="41"/>
        <v>0.1488651062152581</v>
      </c>
      <c r="W496" s="137">
        <f t="shared" si="42"/>
        <v>0.005040564390569547</v>
      </c>
      <c r="X496" s="135"/>
      <c r="Y496" s="135"/>
      <c r="Z496" s="135"/>
      <c r="AA496" s="135"/>
      <c r="AB496" s="135"/>
      <c r="AC496" s="136"/>
      <c r="AD496" s="136"/>
    </row>
    <row r="497" spans="18:30" ht="16.5" customHeight="1">
      <c r="R497" s="135"/>
      <c r="S497" s="135">
        <f t="shared" si="40"/>
        <v>3.279839398113369</v>
      </c>
      <c r="T497" s="135">
        <f t="shared" si="38"/>
        <v>0.021490319506655968</v>
      </c>
      <c r="U497" s="135">
        <f t="shared" si="39"/>
        <v>0.000461833832498158</v>
      </c>
      <c r="V497" s="137">
        <f t="shared" si="41"/>
        <v>0.14901339349901183</v>
      </c>
      <c r="W497" s="137">
        <f t="shared" si="42"/>
        <v>0.00504263664150556</v>
      </c>
      <c r="X497" s="135"/>
      <c r="Y497" s="135"/>
      <c r="Z497" s="135"/>
      <c r="AA497" s="135"/>
      <c r="AB497" s="135"/>
      <c r="AC497" s="136"/>
      <c r="AD497" s="136"/>
    </row>
    <row r="498" spans="18:30" ht="16.5" customHeight="1">
      <c r="R498" s="135"/>
      <c r="S498" s="135">
        <f t="shared" si="40"/>
        <v>3.2867298170169685</v>
      </c>
      <c r="T498" s="135">
        <f t="shared" si="38"/>
        <v>0.021429543479387893</v>
      </c>
      <c r="U498" s="135">
        <f t="shared" si="39"/>
        <v>0.00045922533373497613</v>
      </c>
      <c r="V498" s="137">
        <f t="shared" si="41"/>
        <v>0.1491612614166413</v>
      </c>
      <c r="W498" s="137">
        <f t="shared" si="42"/>
        <v>0.005044697188093335</v>
      </c>
      <c r="X498" s="135"/>
      <c r="Y498" s="135"/>
      <c r="Z498" s="135"/>
      <c r="AA498" s="135"/>
      <c r="AB498" s="135"/>
      <c r="AC498" s="136"/>
      <c r="AD498" s="136"/>
    </row>
    <row r="499" spans="18:30" ht="16.5" customHeight="1">
      <c r="R499" s="135"/>
      <c r="S499" s="135">
        <f t="shared" si="40"/>
        <v>3.293620235920568</v>
      </c>
      <c r="T499" s="135">
        <f t="shared" si="38"/>
        <v>0.021368939330694708</v>
      </c>
      <c r="U499" s="135">
        <f t="shared" si="39"/>
        <v>0.00045663156811891117</v>
      </c>
      <c r="V499" s="137">
        <f t="shared" si="41"/>
        <v>0.14930871115414127</v>
      </c>
      <c r="W499" s="137">
        <f t="shared" si="42"/>
        <v>0.005046746096440584</v>
      </c>
      <c r="X499" s="135"/>
      <c r="Y499" s="135"/>
      <c r="Z499" s="135"/>
      <c r="AA499" s="135"/>
      <c r="AB499" s="135"/>
      <c r="AC499" s="136"/>
      <c r="AD499" s="136"/>
    </row>
    <row r="500" spans="18:30" ht="16.5" customHeight="1">
      <c r="R500" s="135"/>
      <c r="S500" s="135">
        <f t="shared" si="40"/>
        <v>3.300510654824168</v>
      </c>
      <c r="T500" s="135">
        <f t="shared" si="38"/>
        <v>0.021308506574492552</v>
      </c>
      <c r="U500" s="135">
        <f t="shared" si="39"/>
        <v>0.0004540524524351923</v>
      </c>
      <c r="V500" s="137">
        <f t="shared" si="41"/>
        <v>0.14945574389415248</v>
      </c>
      <c r="W500" s="137">
        <f t="shared" si="42"/>
        <v>0.0050487834322816335</v>
      </c>
      <c r="X500" s="135"/>
      <c r="Y500" s="135"/>
      <c r="Z500" s="135"/>
      <c r="AA500" s="135"/>
      <c r="AB500" s="135"/>
      <c r="AC500" s="136"/>
      <c r="AD500" s="136"/>
    </row>
    <row r="501" spans="18:30" ht="16.5" customHeight="1">
      <c r="R501" s="135"/>
      <c r="S501" s="135">
        <f t="shared" si="40"/>
        <v>3.3074010737277675</v>
      </c>
      <c r="T501" s="135">
        <f t="shared" si="38"/>
        <v>0.021248244726072285</v>
      </c>
      <c r="U501" s="135">
        <f t="shared" si="39"/>
        <v>0.0004514879039390587</v>
      </c>
      <c r="V501" s="137">
        <f t="shared" si="41"/>
        <v>0.14960236081597109</v>
      </c>
      <c r="W501" s="137">
        <f t="shared" si="42"/>
        <v>0.005050809260979534</v>
      </c>
      <c r="X501" s="135"/>
      <c r="Y501" s="135"/>
      <c r="Z501" s="135"/>
      <c r="AA501" s="135"/>
      <c r="AB501" s="135"/>
      <c r="AC501" s="136"/>
      <c r="AD501" s="136"/>
    </row>
    <row r="502" spans="18:30" ht="16.5" customHeight="1">
      <c r="R502" s="135"/>
      <c r="S502" s="135">
        <f t="shared" si="40"/>
        <v>3.314291492631367</v>
      </c>
      <c r="T502" s="135">
        <f t="shared" si="38"/>
        <v>0.02118815330209553</v>
      </c>
      <c r="U502" s="135">
        <f t="shared" si="39"/>
        <v>0.0004489378403531017</v>
      </c>
      <c r="V502" s="137">
        <f t="shared" si="41"/>
        <v>0.14974856309555806</v>
      </c>
      <c r="W502" s="137">
        <f t="shared" si="42"/>
        <v>0.005052823647528157</v>
      </c>
      <c r="X502" s="135"/>
      <c r="Y502" s="135"/>
      <c r="Z502" s="135"/>
      <c r="AA502" s="135"/>
      <c r="AB502" s="135"/>
      <c r="AC502" s="136"/>
      <c r="AD502" s="136"/>
    </row>
    <row r="503" spans="18:30" ht="16.5" customHeight="1">
      <c r="R503" s="135"/>
      <c r="S503" s="135">
        <f t="shared" si="40"/>
        <v>3.321181911534967</v>
      </c>
      <c r="T503" s="135">
        <f t="shared" si="38"/>
        <v>0.021128231820590825</v>
      </c>
      <c r="U503" s="135">
        <f t="shared" si="39"/>
        <v>0.0004464021798646267</v>
      </c>
      <c r="V503" s="137">
        <f t="shared" si="41"/>
        <v>0.14989435190554873</v>
      </c>
      <c r="W503" s="137">
        <f t="shared" si="42"/>
        <v>0.005054826656554279</v>
      </c>
      <c r="X503" s="135"/>
      <c r="Y503" s="135"/>
      <c r="Z503" s="135"/>
      <c r="AA503" s="135"/>
      <c r="AB503" s="135"/>
      <c r="AC503" s="136"/>
      <c r="AD503" s="136"/>
    </row>
    <row r="504" spans="18:30" ht="16.5" customHeight="1">
      <c r="R504" s="135"/>
      <c r="S504" s="135">
        <f t="shared" si="40"/>
        <v>3.3280723304385664</v>
      </c>
      <c r="T504" s="135">
        <f t="shared" si="38"/>
        <v>0.02106847980094977</v>
      </c>
      <c r="U504" s="135">
        <f t="shared" si="39"/>
        <v>0.00044388084112302845</v>
      </c>
      <c r="V504" s="137">
        <f t="shared" si="41"/>
        <v>0.1500397284152621</v>
      </c>
      <c r="W504" s="137">
        <f t="shared" si="42"/>
        <v>0.005056818352319658</v>
      </c>
      <c r="X504" s="135"/>
      <c r="Y504" s="135"/>
      <c r="Z504" s="135"/>
      <c r="AA504" s="135"/>
      <c r="AB504" s="135"/>
      <c r="AC504" s="136"/>
      <c r="AD504" s="136"/>
    </row>
    <row r="505" spans="18:30" ht="16.5" customHeight="1">
      <c r="R505" s="135"/>
      <c r="S505" s="135">
        <f t="shared" si="40"/>
        <v>3.334962749342166</v>
      </c>
      <c r="T505" s="135">
        <f t="shared" si="38"/>
        <v>0.021008896763923136</v>
      </c>
      <c r="U505" s="135">
        <f t="shared" si="39"/>
        <v>0.00044137374323718</v>
      </c>
      <c r="V505" s="137">
        <f t="shared" si="41"/>
        <v>0.15018469379071034</v>
      </c>
      <c r="W505" s="137">
        <f t="shared" si="42"/>
        <v>0.005058798798723091</v>
      </c>
      <c r="X505" s="135"/>
      <c r="Y505" s="135"/>
      <c r="Z505" s="135"/>
      <c r="AA505" s="135"/>
      <c r="AB505" s="135"/>
      <c r="AC505" s="136"/>
      <c r="AD505" s="136"/>
    </row>
    <row r="506" spans="18:30" ht="16.5" customHeight="1">
      <c r="R506" s="135"/>
      <c r="S506" s="135">
        <f t="shared" si="40"/>
        <v>3.3418531682457657</v>
      </c>
      <c r="T506" s="135">
        <f t="shared" si="38"/>
        <v>0.020949482231617047</v>
      </c>
      <c r="U506" s="135">
        <f t="shared" si="39"/>
        <v>0.00043888080577283837</v>
      </c>
      <c r="V506" s="137">
        <f t="shared" si="41"/>
        <v>0.15032924919460797</v>
      </c>
      <c r="W506" s="137">
        <f t="shared" si="42"/>
        <v>0.005060768059302467</v>
      </c>
      <c r="X506" s="135"/>
      <c r="Y506" s="135"/>
      <c r="Z506" s="135"/>
      <c r="AA506" s="135"/>
      <c r="AB506" s="135"/>
      <c r="AC506" s="136"/>
      <c r="AD506" s="136"/>
    </row>
    <row r="507" spans="18:30" ht="16.5" customHeight="1">
      <c r="R507" s="135"/>
      <c r="S507" s="135">
        <f t="shared" si="40"/>
        <v>3.3487435871493654</v>
      </c>
      <c r="T507" s="135">
        <f t="shared" si="38"/>
        <v>0.02089023572748916</v>
      </c>
      <c r="U507" s="135">
        <f t="shared" si="39"/>
        <v>0.0004364019487500645</v>
      </c>
      <c r="V507" s="137">
        <f t="shared" si="41"/>
        <v>0.1504733957863813</v>
      </c>
      <c r="W507" s="137">
        <f t="shared" si="42"/>
        <v>0.005062726197236804</v>
      </c>
      <c r="X507" s="135"/>
      <c r="Y507" s="135"/>
      <c r="Z507" s="135"/>
      <c r="AA507" s="135"/>
      <c r="AB507" s="135"/>
      <c r="AC507" s="136"/>
      <c r="AD507" s="136"/>
    </row>
    <row r="508" spans="18:30" ht="16.5" customHeight="1">
      <c r="R508" s="135"/>
      <c r="S508" s="135">
        <f t="shared" si="40"/>
        <v>3.355634006052965</v>
      </c>
      <c r="T508" s="135">
        <f t="shared" si="38"/>
        <v>0.020831156776344804</v>
      </c>
      <c r="U508" s="135">
        <f t="shared" si="39"/>
        <v>0.00043393709264065607</v>
      </c>
      <c r="V508" s="137">
        <f t="shared" si="41"/>
        <v>0.15061713472217775</v>
      </c>
      <c r="W508" s="137">
        <f t="shared" si="42"/>
        <v>0.005064673275348278</v>
      </c>
      <c r="X508" s="135"/>
      <c r="Y508" s="135"/>
      <c r="Z508" s="135"/>
      <c r="AA508" s="135"/>
      <c r="AB508" s="135"/>
      <c r="AC508" s="136"/>
      <c r="AD508" s="136"/>
    </row>
    <row r="509" spans="18:30" ht="16.5" customHeight="1">
      <c r="R509" s="135"/>
      <c r="S509" s="135">
        <f t="shared" si="40"/>
        <v>3.3625244249565647</v>
      </c>
      <c r="T509" s="135">
        <f t="shared" si="38"/>
        <v>0.020772244904333197</v>
      </c>
      <c r="U509" s="135">
        <f t="shared" si="39"/>
        <v>0.0004314861583655965</v>
      </c>
      <c r="V509" s="137">
        <f t="shared" si="41"/>
        <v>0.15076046715487504</v>
      </c>
      <c r="W509" s="137">
        <f t="shared" si="42"/>
        <v>0.005066609356104234</v>
      </c>
      <c r="X509" s="135"/>
      <c r="Y509" s="135"/>
      <c r="Z509" s="135"/>
      <c r="AA509" s="135"/>
      <c r="AB509" s="135"/>
      <c r="AC509" s="136"/>
      <c r="AD509" s="136"/>
    </row>
    <row r="510" spans="18:30" ht="16.5" customHeight="1">
      <c r="R510" s="135"/>
      <c r="S510" s="135">
        <f t="shared" si="40"/>
        <v>3.3694148438601643</v>
      </c>
      <c r="T510" s="135">
        <f t="shared" si="38"/>
        <v>0.020713499638943648</v>
      </c>
      <c r="U510" s="135">
        <f t="shared" si="39"/>
        <v>0.00042904906729251865</v>
      </c>
      <c r="V510" s="137">
        <f t="shared" si="41"/>
        <v>0.1509033942340905</v>
      </c>
      <c r="W510" s="137">
        <f t="shared" si="42"/>
        <v>0.005068534501619198</v>
      </c>
      <c r="X510" s="135"/>
      <c r="Y510" s="135"/>
      <c r="Z510" s="135"/>
      <c r="AA510" s="135"/>
      <c r="AB510" s="135"/>
      <c r="AC510" s="136"/>
      <c r="AD510" s="136"/>
    </row>
    <row r="511" spans="18:30" ht="16.5" customHeight="1">
      <c r="R511" s="135"/>
      <c r="S511" s="135">
        <f t="shared" si="40"/>
        <v>3.376305262763764</v>
      </c>
      <c r="T511" s="135">
        <f t="shared" si="38"/>
        <v>0.020654920509001733</v>
      </c>
      <c r="U511" s="135">
        <f t="shared" si="39"/>
        <v>0.00042662574123318044</v>
      </c>
      <c r="V511" s="137">
        <f t="shared" si="41"/>
        <v>0.15104591710619023</v>
      </c>
      <c r="W511" s="137">
        <f t="shared" si="42"/>
        <v>0.00507044877365686</v>
      </c>
      <c r="X511" s="135"/>
      <c r="Y511" s="135"/>
      <c r="Z511" s="135"/>
      <c r="AA511" s="135"/>
      <c r="AB511" s="135"/>
      <c r="AC511" s="136"/>
      <c r="AD511" s="136"/>
    </row>
    <row r="512" spans="18:30" ht="16.5" customHeight="1">
      <c r="R512" s="135"/>
      <c r="S512" s="135">
        <f t="shared" si="40"/>
        <v>3.3831956816673636</v>
      </c>
      <c r="T512" s="135">
        <f t="shared" si="38"/>
        <v>0.020596507044665563</v>
      </c>
      <c r="U512" s="135">
        <f t="shared" si="39"/>
        <v>0.00042421610244095816</v>
      </c>
      <c r="V512" s="137">
        <f t="shared" si="41"/>
        <v>0.15118803691429836</v>
      </c>
      <c r="W512" s="137">
        <f t="shared" si="42"/>
        <v>0.005072352233632063</v>
      </c>
      <c r="X512" s="135"/>
      <c r="Y512" s="135"/>
      <c r="Z512" s="135"/>
      <c r="AA512" s="135"/>
      <c r="AB512" s="135"/>
      <c r="AC512" s="136"/>
      <c r="AD512" s="136"/>
    </row>
    <row r="513" spans="18:30" ht="16.5" customHeight="1">
      <c r="R513" s="135"/>
      <c r="S513" s="135">
        <f t="shared" si="40"/>
        <v>3.3900861005709633</v>
      </c>
      <c r="T513" s="135">
        <f t="shared" si="38"/>
        <v>0.020538258777421988</v>
      </c>
      <c r="U513" s="135">
        <f t="shared" si="39"/>
        <v>0.00042182007360835134</v>
      </c>
      <c r="V513" s="137">
        <f t="shared" si="41"/>
        <v>0.15132975479830618</v>
      </c>
      <c r="W513" s="137">
        <f t="shared" si="42"/>
        <v>0.00507424494261277</v>
      </c>
      <c r="X513" s="135"/>
      <c r="Y513" s="135"/>
      <c r="Z513" s="135"/>
      <c r="AA513" s="135"/>
      <c r="AB513" s="135"/>
      <c r="AC513" s="136"/>
      <c r="AD513" s="136"/>
    </row>
    <row r="514" spans="18:30" ht="16.5" customHeight="1">
      <c r="R514" s="135"/>
      <c r="S514" s="135">
        <f t="shared" si="40"/>
        <v>3.396976519474563</v>
      </c>
      <c r="T514" s="135">
        <f t="shared" si="38"/>
        <v>0.020480175240082825</v>
      </c>
      <c r="U514" s="135">
        <f t="shared" si="39"/>
        <v>0.0004194375778645016</v>
      </c>
      <c r="V514" s="137">
        <f t="shared" si="41"/>
        <v>0.15147107189488132</v>
      </c>
      <c r="W514" s="137">
        <f t="shared" si="42"/>
        <v>0.005076126961322026</v>
      </c>
      <c r="X514" s="135"/>
      <c r="Y514" s="135"/>
      <c r="Z514" s="135"/>
      <c r="AA514" s="135"/>
      <c r="AB514" s="135"/>
      <c r="AC514" s="136"/>
      <c r="AD514" s="136"/>
    </row>
    <row r="515" spans="18:30" ht="16.5" customHeight="1">
      <c r="R515" s="135"/>
      <c r="S515" s="135">
        <f t="shared" si="40"/>
        <v>3.4038669383781626</v>
      </c>
      <c r="T515" s="135">
        <f t="shared" si="38"/>
        <v>0.02042225596678116</v>
      </c>
      <c r="U515" s="135">
        <f t="shared" si="39"/>
        <v>0.0004170685387727286</v>
      </c>
      <c r="V515" s="137">
        <f t="shared" si="41"/>
        <v>0.1516119893374768</v>
      </c>
      <c r="W515" s="137">
        <f t="shared" si="42"/>
        <v>0.0050779983501399</v>
      </c>
      <c r="X515" s="135"/>
      <c r="Y515" s="135"/>
      <c r="Z515" s="135"/>
      <c r="AA515" s="135"/>
      <c r="AB515" s="135"/>
      <c r="AC515" s="136"/>
      <c r="AD515" s="136"/>
    </row>
    <row r="516" spans="18:30" ht="16.5" customHeight="1">
      <c r="R516" s="135"/>
      <c r="S516" s="135">
        <f t="shared" si="40"/>
        <v>3.410757357281762</v>
      </c>
      <c r="T516" s="135">
        <f t="shared" si="38"/>
        <v>0.02036450049296756</v>
      </c>
      <c r="U516" s="135">
        <f t="shared" si="39"/>
        <v>0.000414712880328076</v>
      </c>
      <c r="V516" s="137">
        <f t="shared" si="41"/>
        <v>0.15175250825634018</v>
      </c>
      <c r="W516" s="137">
        <f t="shared" si="42"/>
        <v>0.005079859169105431</v>
      </c>
      <c r="X516" s="135"/>
      <c r="Y516" s="135"/>
      <c r="Z516" s="135"/>
      <c r="AA516" s="135"/>
      <c r="AB516" s="135"/>
      <c r="AC516" s="136"/>
      <c r="AD516" s="136"/>
    </row>
    <row r="517" spans="18:30" ht="16.5" customHeight="1">
      <c r="R517" s="135"/>
      <c r="S517" s="135">
        <f t="shared" si="40"/>
        <v>3.417647776185362</v>
      </c>
      <c r="T517" s="135">
        <f t="shared" si="38"/>
        <v>0.02030690835540637</v>
      </c>
      <c r="U517" s="135">
        <f t="shared" si="39"/>
        <v>0.00041237052695487303</v>
      </c>
      <c r="V517" s="137">
        <f t="shared" si="41"/>
        <v>0.1518926297785226</v>
      </c>
      <c r="W517" s="137">
        <f t="shared" si="42"/>
        <v>0.005081709477918546</v>
      </c>
      <c r="X517" s="135"/>
      <c r="Y517" s="135"/>
      <c r="Z517" s="135"/>
      <c r="AA517" s="135"/>
      <c r="AB517" s="135"/>
      <c r="AC517" s="136"/>
      <c r="AD517" s="136"/>
    </row>
    <row r="518" spans="18:30" ht="16.5" customHeight="1">
      <c r="R518" s="135"/>
      <c r="S518" s="135">
        <f t="shared" si="40"/>
        <v>3.4245381950889615</v>
      </c>
      <c r="T518" s="135">
        <f t="shared" si="38"/>
        <v>0.020249479092172</v>
      </c>
      <c r="U518" s="135">
        <f t="shared" si="39"/>
        <v>0.00041004140350431095</v>
      </c>
      <c r="V518" s="137">
        <f t="shared" si="41"/>
        <v>0.15203235502788787</v>
      </c>
      <c r="W518" s="137">
        <f t="shared" si="42"/>
        <v>0.005083549335941981</v>
      </c>
      <c r="X518" s="135"/>
      <c r="Y518" s="135"/>
      <c r="Z518" s="135"/>
      <c r="AA518" s="135"/>
      <c r="AB518" s="135"/>
      <c r="AC518" s="136"/>
      <c r="AD518" s="136"/>
    </row>
    <row r="519" spans="18:30" ht="16.5" customHeight="1">
      <c r="R519" s="135"/>
      <c r="S519" s="135">
        <f t="shared" si="40"/>
        <v>3.431428613992561</v>
      </c>
      <c r="T519" s="135">
        <f t="shared" si="38"/>
        <v>0.020192212242645224</v>
      </c>
      <c r="U519" s="135">
        <f t="shared" si="39"/>
        <v>0.0004077254352520317</v>
      </c>
      <c r="V519" s="137">
        <f t="shared" si="41"/>
        <v>0.15217168512512136</v>
      </c>
      <c r="W519" s="137">
        <f t="shared" si="42"/>
        <v>0.005085378802203184</v>
      </c>
      <c r="X519" s="135"/>
      <c r="Y519" s="135"/>
      <c r="Z519" s="135"/>
      <c r="AA519" s="135"/>
      <c r="AB519" s="135"/>
      <c r="AC519" s="136"/>
      <c r="AD519" s="136"/>
    </row>
    <row r="520" spans="18:30" ht="16.5" customHeight="1">
      <c r="R520" s="135"/>
      <c r="S520" s="135">
        <f t="shared" si="40"/>
        <v>3.438319032896161</v>
      </c>
      <c r="T520" s="135">
        <f t="shared" si="38"/>
        <v>0.020135107347509455</v>
      </c>
      <c r="U520" s="135">
        <f t="shared" si="39"/>
        <v>0.00040542254789572923</v>
      </c>
      <c r="V520" s="137">
        <f t="shared" si="41"/>
        <v>0.1523106211877391</v>
      </c>
      <c r="W520" s="137">
        <f t="shared" si="42"/>
        <v>0.005087197935396205</v>
      </c>
      <c r="X520" s="135"/>
      <c r="Y520" s="135"/>
      <c r="Z520" s="135"/>
      <c r="AA520" s="135"/>
      <c r="AB520" s="135"/>
      <c r="AC520" s="136"/>
      <c r="AD520" s="136"/>
    </row>
    <row r="521" spans="18:30" ht="16.5" customHeight="1">
      <c r="R521" s="135"/>
      <c r="S521" s="135">
        <f t="shared" si="40"/>
        <v>3.4452094517997605</v>
      </c>
      <c r="T521" s="135">
        <f t="shared" si="38"/>
        <v>0.020078163948747105</v>
      </c>
      <c r="U521" s="135">
        <f t="shared" si="39"/>
        <v>0.00040313266755276795</v>
      </c>
      <c r="V521" s="137">
        <f t="shared" si="41"/>
        <v>0.15244916433009675</v>
      </c>
      <c r="W521" s="137">
        <f t="shared" si="42"/>
        <v>0.005089006793883585</v>
      </c>
      <c r="X521" s="135"/>
      <c r="Y521" s="135"/>
      <c r="Z521" s="135"/>
      <c r="AA521" s="135"/>
      <c r="AB521" s="135"/>
      <c r="AC521" s="136"/>
      <c r="AD521" s="136"/>
    </row>
    <row r="522" spans="18:30" ht="16.5" customHeight="1">
      <c r="R522" s="135"/>
      <c r="S522" s="135">
        <f t="shared" si="40"/>
        <v>3.45209987070336</v>
      </c>
      <c r="T522" s="135">
        <f t="shared" si="38"/>
        <v>0.020021381589635887</v>
      </c>
      <c r="U522" s="135">
        <f t="shared" si="39"/>
        <v>0.00040085572075781084</v>
      </c>
      <c r="V522" s="137">
        <f t="shared" si="41"/>
        <v>0.15258731566339848</v>
      </c>
      <c r="W522" s="137">
        <f t="shared" si="42"/>
        <v>0.005090805435698224</v>
      </c>
      <c r="X522" s="135"/>
      <c r="Y522" s="135"/>
      <c r="Z522" s="135"/>
      <c r="AA522" s="135"/>
      <c r="AB522" s="135"/>
      <c r="AC522" s="136"/>
      <c r="AD522" s="136"/>
    </row>
    <row r="523" spans="18:30" ht="16.5" customHeight="1">
      <c r="R523" s="135"/>
      <c r="S523" s="135">
        <f t="shared" si="40"/>
        <v>3.4589902896069598</v>
      </c>
      <c r="T523" s="135">
        <f t="shared" si="38"/>
        <v>0.019964759814745135</v>
      </c>
      <c r="U523" s="135">
        <f t="shared" si="39"/>
        <v>0.0003985916344604622</v>
      </c>
      <c r="V523" s="137">
        <f t="shared" si="41"/>
        <v>0.15272507629570584</v>
      </c>
      <c r="W523" s="137">
        <f t="shared" si="42"/>
        <v>0.005092593918545246</v>
      </c>
      <c r="X523" s="135"/>
      <c r="Y523" s="135"/>
      <c r="Z523" s="135"/>
      <c r="AA523" s="135"/>
      <c r="AB523" s="135"/>
      <c r="AC523" s="136"/>
      <c r="AD523" s="136"/>
    </row>
    <row r="524" spans="18:30" ht="16.5" customHeight="1">
      <c r="R524" s="135"/>
      <c r="S524" s="135">
        <f t="shared" si="40"/>
        <v>3.4658807085105594</v>
      </c>
      <c r="T524" s="135">
        <f t="shared" si="38"/>
        <v>0.01990829816993219</v>
      </c>
      <c r="U524" s="135">
        <f t="shared" si="39"/>
        <v>0.00039634033602292543</v>
      </c>
      <c r="V524" s="137">
        <f t="shared" si="41"/>
        <v>0.15286244733194682</v>
      </c>
      <c r="W524" s="137">
        <f t="shared" si="42"/>
        <v>0.005094372299803848</v>
      </c>
      <c r="X524" s="135"/>
      <c r="Y524" s="135"/>
      <c r="Z524" s="135"/>
      <c r="AA524" s="135"/>
      <c r="AB524" s="135"/>
      <c r="AC524" s="136"/>
      <c r="AD524" s="136"/>
    </row>
    <row r="525" spans="18:30" ht="16.5" customHeight="1">
      <c r="R525" s="135"/>
      <c r="S525" s="135">
        <f t="shared" si="40"/>
        <v>3.472771127414159</v>
      </c>
      <c r="T525" s="135">
        <f t="shared" si="38"/>
        <v>0.01985199620233874</v>
      </c>
      <c r="U525" s="135">
        <f t="shared" si="39"/>
        <v>0.0003941017532176717</v>
      </c>
      <c r="V525" s="137">
        <f t="shared" si="41"/>
        <v>0.1529994298739245</v>
      </c>
      <c r="W525" s="137">
        <f t="shared" si="42"/>
        <v>0.005096140636529142</v>
      </c>
      <c r="X525" s="135"/>
      <c r="Y525" s="135"/>
      <c r="Z525" s="135"/>
      <c r="AA525" s="135"/>
      <c r="AB525" s="135"/>
      <c r="AC525" s="136"/>
      <c r="AD525" s="136"/>
    </row>
    <row r="526" spans="18:30" ht="16.5" customHeight="1">
      <c r="R526" s="135"/>
      <c r="S526" s="135">
        <f t="shared" si="40"/>
        <v>3.4796615463177587</v>
      </c>
      <c r="T526" s="135">
        <f t="shared" si="38"/>
        <v>0.01979585346038717</v>
      </c>
      <c r="U526" s="135">
        <f t="shared" si="39"/>
        <v>0.00039187581422512273</v>
      </c>
      <c r="V526" s="137">
        <f t="shared" si="41"/>
        <v>0.15313602502032606</v>
      </c>
      <c r="W526" s="137">
        <f t="shared" si="42"/>
        <v>0.005097898985453984</v>
      </c>
      <c r="X526" s="135"/>
      <c r="Y526" s="135"/>
      <c r="Z526" s="135"/>
      <c r="AA526" s="135"/>
      <c r="AB526" s="135"/>
      <c r="AC526" s="136"/>
      <c r="AD526" s="136"/>
    </row>
    <row r="527" spans="18:30" ht="16.5" customHeight="1">
      <c r="R527" s="135"/>
      <c r="S527" s="135">
        <f t="shared" si="40"/>
        <v>3.4865519652213584</v>
      </c>
      <c r="T527" s="135">
        <f t="shared" si="38"/>
        <v>0.019739869493776964</v>
      </c>
      <c r="U527" s="135">
        <f t="shared" si="39"/>
        <v>0.0003896624476313464</v>
      </c>
      <c r="V527" s="137">
        <f t="shared" si="41"/>
        <v>0.15327223386673147</v>
      </c>
      <c r="W527" s="137">
        <f t="shared" si="42"/>
        <v>0.005099647402990797</v>
      </c>
      <c r="X527" s="135"/>
      <c r="Y527" s="135"/>
      <c r="Z527" s="135"/>
      <c r="AA527" s="135"/>
      <c r="AB527" s="135"/>
      <c r="AC527" s="136"/>
      <c r="AD527" s="136"/>
    </row>
    <row r="528" spans="18:30" ht="16.5" customHeight="1">
      <c r="R528" s="135"/>
      <c r="S528" s="135">
        <f t="shared" si="40"/>
        <v>3.493442384124958</v>
      </c>
      <c r="T528" s="135">
        <f t="shared" si="38"/>
        <v>0.019684043853481093</v>
      </c>
      <c r="U528" s="135">
        <f t="shared" si="39"/>
        <v>0.0003874615824257668</v>
      </c>
      <c r="V528" s="137">
        <f t="shared" si="41"/>
        <v>0.1534080575056224</v>
      </c>
      <c r="W528" s="137">
        <f t="shared" si="42"/>
        <v>0.005101385945233377</v>
      </c>
      <c r="X528" s="135"/>
      <c r="Y528" s="135"/>
      <c r="Z528" s="135"/>
      <c r="AA528" s="135"/>
      <c r="AB528" s="135"/>
      <c r="AC528" s="136"/>
      <c r="AD528" s="136"/>
    </row>
    <row r="529" spans="18:30" ht="16.5" customHeight="1">
      <c r="R529" s="135"/>
      <c r="S529" s="135">
        <f t="shared" si="40"/>
        <v>3.5003328030285576</v>
      </c>
      <c r="T529" s="135">
        <f t="shared" si="38"/>
        <v>0.019628376091742394</v>
      </c>
      <c r="U529" s="135">
        <f t="shared" si="39"/>
        <v>0.0003852731479988844</v>
      </c>
      <c r="V529" s="137">
        <f t="shared" si="41"/>
        <v>0.1535434970263908</v>
      </c>
      <c r="W529" s="137">
        <f t="shared" si="42"/>
        <v>0.005103114667958697</v>
      </c>
      <c r="X529" s="135"/>
      <c r="Y529" s="135"/>
      <c r="Z529" s="135"/>
      <c r="AA529" s="135"/>
      <c r="AB529" s="135"/>
      <c r="AC529" s="136"/>
      <c r="AD529" s="136"/>
    </row>
    <row r="530" spans="18:30" ht="16.5" customHeight="1">
      <c r="R530" s="135"/>
      <c r="S530" s="135">
        <f t="shared" si="40"/>
        <v>3.5072232219321573</v>
      </c>
      <c r="T530" s="135">
        <f t="shared" si="38"/>
        <v>0.019572865762069992</v>
      </c>
      <c r="U530" s="135">
        <f t="shared" si="39"/>
        <v>0.0003830970741400117</v>
      </c>
      <c r="V530" s="137">
        <f t="shared" si="41"/>
        <v>0.15367855351534784</v>
      </c>
      <c r="W530" s="137">
        <f t="shared" si="42"/>
        <v>0.005104833626628693</v>
      </c>
      <c r="X530" s="135"/>
      <c r="Y530" s="135"/>
      <c r="Z530" s="135"/>
      <c r="AA530" s="135"/>
      <c r="AB530" s="135"/>
      <c r="AC530" s="136"/>
      <c r="AD530" s="136"/>
    </row>
    <row r="531" spans="18:30" ht="16.5" customHeight="1">
      <c r="R531" s="135"/>
      <c r="S531" s="135">
        <f t="shared" si="40"/>
        <v>3.514113640835757</v>
      </c>
      <c r="T531" s="135">
        <f t="shared" si="38"/>
        <v>0.019517512419235727</v>
      </c>
      <c r="U531" s="135">
        <f t="shared" si="39"/>
        <v>0.0003809332910350208</v>
      </c>
      <c r="V531" s="137">
        <f t="shared" si="41"/>
        <v>0.1538132280557325</v>
      </c>
      <c r="W531" s="137">
        <f t="shared" si="42"/>
        <v>0.005106542876392045</v>
      </c>
      <c r="X531" s="135"/>
      <c r="Y531" s="135"/>
      <c r="Z531" s="135"/>
      <c r="AA531" s="135"/>
      <c r="AB531" s="135"/>
      <c r="AC531" s="136"/>
      <c r="AD531" s="136"/>
    </row>
    <row r="532" spans="18:30" ht="16.5" customHeight="1">
      <c r="R532" s="135"/>
      <c r="S532" s="135">
        <f t="shared" si="40"/>
        <v>3.5210040597393566</v>
      </c>
      <c r="T532" s="135">
        <f t="shared" si="38"/>
        <v>0.01946231561927056</v>
      </c>
      <c r="U532" s="135">
        <f t="shared" si="39"/>
        <v>0.0003787817292641028</v>
      </c>
      <c r="V532" s="137">
        <f t="shared" si="41"/>
        <v>0.15394752172772028</v>
      </c>
      <c r="W532" s="137">
        <f t="shared" si="42"/>
        <v>0.005108242472085947</v>
      </c>
      <c r="X532" s="135"/>
      <c r="Y532" s="135"/>
      <c r="Z532" s="135"/>
      <c r="AA532" s="135"/>
      <c r="AB532" s="135"/>
      <c r="AC532" s="136"/>
      <c r="AD532" s="136"/>
    </row>
    <row r="533" spans="18:30" ht="16.5" customHeight="1">
      <c r="R533" s="135"/>
      <c r="S533" s="135">
        <f t="shared" si="40"/>
        <v>3.5278944786429562</v>
      </c>
      <c r="T533" s="135">
        <f t="shared" si="38"/>
        <v>0.019407274919461034</v>
      </c>
      <c r="U533" s="135">
        <f t="shared" si="39"/>
        <v>0.0003766423197995413</v>
      </c>
      <c r="V533" s="137">
        <f t="shared" si="41"/>
        <v>0.1540814356084319</v>
      </c>
      <c r="W533" s="137">
        <f t="shared" si="42"/>
        <v>0.005109932468237864</v>
      </c>
      <c r="X533" s="135"/>
      <c r="Y533" s="135"/>
      <c r="Z533" s="135"/>
      <c r="AA533" s="135"/>
      <c r="AB533" s="135"/>
      <c r="AC533" s="136"/>
      <c r="AD533" s="136"/>
    </row>
    <row r="534" spans="18:30" ht="16.5" customHeight="1">
      <c r="R534" s="135"/>
      <c r="S534" s="135">
        <f t="shared" si="40"/>
        <v>3.534784897546556</v>
      </c>
      <c r="T534" s="135">
        <f aca="true" t="shared" si="43" ref="T534:T597">IF($S534&lt;=Tau*$Y$16,Pm*EXP(-$S534/Tau),-Pm/Tau/$Y$16/EXP(1)/($J$6-1)*$S534+Pm/EXP(1)/$Y$16*(1+1/($J$6-1)))</f>
        <v>0.01935238987834572</v>
      </c>
      <c r="U534" s="135">
        <f aca="true" t="shared" si="44" ref="U534:U597">T534*T534</f>
        <v>0.0003745149940034979</v>
      </c>
      <c r="V534" s="137">
        <f t="shared" si="41"/>
        <v>0.1542149707719419</v>
      </c>
      <c r="W534" s="137">
        <f t="shared" si="42"/>
        <v>0.005111612919067281</v>
      </c>
      <c r="X534" s="135"/>
      <c r="Y534" s="135"/>
      <c r="Z534" s="135"/>
      <c r="AA534" s="135"/>
      <c r="AB534" s="135"/>
      <c r="AC534" s="136"/>
      <c r="AD534" s="136"/>
    </row>
    <row r="535" spans="18:30" ht="16.5" customHeight="1">
      <c r="R535" s="135"/>
      <c r="S535" s="135">
        <f t="shared" si="40"/>
        <v>3.5416753164501555</v>
      </c>
      <c r="T535" s="135">
        <f t="shared" si="43"/>
        <v>0.019297660055711652</v>
      </c>
      <c r="U535" s="135">
        <f t="shared" si="44"/>
        <v>0.00037239968362580905</v>
      </c>
      <c r="V535" s="137">
        <f t="shared" si="41"/>
        <v>0.15434812828928726</v>
      </c>
      <c r="W535" s="137">
        <f t="shared" si="42"/>
        <v>0.0051132838784874474</v>
      </c>
      <c r="X535" s="135"/>
      <c r="Y535" s="135"/>
      <c r="Z535" s="135"/>
      <c r="AA535" s="135"/>
      <c r="AB535" s="135"/>
      <c r="AC535" s="136"/>
      <c r="AD535" s="136"/>
    </row>
    <row r="536" spans="18:30" ht="16.5" customHeight="1">
      <c r="R536" s="135"/>
      <c r="S536" s="135">
        <f t="shared" si="40"/>
        <v>3.548565735353755</v>
      </c>
      <c r="T536" s="135">
        <f t="shared" si="43"/>
        <v>0.019243085012590835</v>
      </c>
      <c r="U536" s="135">
        <f t="shared" si="44"/>
        <v>0.000370296320801798</v>
      </c>
      <c r="V536" s="137">
        <f t="shared" si="41"/>
        <v>0.154480909228476</v>
      </c>
      <c r="W536" s="137">
        <f t="shared" si="42"/>
        <v>0.005114945400107102</v>
      </c>
      <c r="X536" s="135"/>
      <c r="Y536" s="135"/>
      <c r="Z536" s="135"/>
      <c r="AA536" s="135"/>
      <c r="AB536" s="135"/>
      <c r="AC536" s="136"/>
      <c r="AD536" s="136"/>
    </row>
    <row r="537" spans="18:30" ht="16.5" customHeight="1">
      <c r="R537" s="135"/>
      <c r="S537" s="135">
        <f t="shared" si="40"/>
        <v>3.555456154257355</v>
      </c>
      <c r="T537" s="135">
        <f t="shared" si="43"/>
        <v>0.019188664311256695</v>
      </c>
      <c r="U537" s="135">
        <f t="shared" si="44"/>
        <v>0.0003682048380500964</v>
      </c>
      <c r="V537" s="137">
        <f t="shared" si="41"/>
        <v>0.1546133146544957</v>
      </c>
      <c r="W537" s="137">
        <f t="shared" si="42"/>
        <v>0.005116597537232194</v>
      </c>
      <c r="X537" s="135"/>
      <c r="Y537" s="135"/>
      <c r="Z537" s="135"/>
      <c r="AA537" s="135"/>
      <c r="AB537" s="135"/>
      <c r="AC537" s="136"/>
      <c r="AD537" s="136"/>
    </row>
    <row r="538" spans="18:30" ht="16.5" customHeight="1">
      <c r="R538" s="135"/>
      <c r="S538" s="135">
        <f t="shared" si="40"/>
        <v>3.5623465731609545</v>
      </c>
      <c r="T538" s="135">
        <f t="shared" si="43"/>
        <v>0.019134397515220572</v>
      </c>
      <c r="U538" s="135">
        <f t="shared" si="44"/>
        <v>0.0003661251682704792</v>
      </c>
      <c r="V538" s="137">
        <f t="shared" si="41"/>
        <v>0.15474534562932218</v>
      </c>
      <c r="W538" s="137">
        <f t="shared" si="42"/>
        <v>0.005118240342867594</v>
      </c>
      <c r="X538" s="135"/>
      <c r="Y538" s="135"/>
      <c r="Z538" s="135"/>
      <c r="AA538" s="135"/>
      <c r="AB538" s="135"/>
      <c r="AC538" s="136"/>
      <c r="AD538" s="136"/>
    </row>
    <row r="539" spans="18:30" ht="16.5" customHeight="1">
      <c r="R539" s="135"/>
      <c r="S539" s="135">
        <f t="shared" si="40"/>
        <v>3.569236992064554</v>
      </c>
      <c r="T539" s="135">
        <f t="shared" si="43"/>
        <v>0.01908028418922823</v>
      </c>
      <c r="U539" s="135">
        <f t="shared" si="44"/>
        <v>0.0003640572447417128</v>
      </c>
      <c r="V539" s="137">
        <f t="shared" si="41"/>
        <v>0.15487700321192788</v>
      </c>
      <c r="W539" s="137">
        <f t="shared" si="42"/>
        <v>0.005119873869718794</v>
      </c>
      <c r="X539" s="135"/>
      <c r="Y539" s="135"/>
      <c r="Z539" s="135"/>
      <c r="AA539" s="135"/>
      <c r="AB539" s="135"/>
      <c r="AC539" s="136"/>
      <c r="AD539" s="136"/>
    </row>
    <row r="540" spans="18:30" ht="16.5" customHeight="1">
      <c r="R540" s="135"/>
      <c r="S540" s="135">
        <f t="shared" si="40"/>
        <v>3.576127410968154</v>
      </c>
      <c r="T540" s="135">
        <f t="shared" si="43"/>
        <v>0.019026323899256375</v>
      </c>
      <c r="U540" s="135">
        <f t="shared" si="44"/>
        <v>0.00036200100111941433</v>
      </c>
      <c r="V540" s="137">
        <f t="shared" si="41"/>
        <v>0.15500828845829034</v>
      </c>
      <c r="W540" s="137">
        <f t="shared" si="42"/>
        <v>0.005121498170193597</v>
      </c>
      <c r="X540" s="135"/>
      <c r="Y540" s="135"/>
      <c r="Z540" s="135"/>
      <c r="AA540" s="135"/>
      <c r="AB540" s="135"/>
      <c r="AC540" s="136"/>
      <c r="AD540" s="136"/>
    </row>
    <row r="541" spans="18:30" ht="16.5" customHeight="1">
      <c r="R541" s="135"/>
      <c r="S541" s="135">
        <f t="shared" si="40"/>
        <v>3.5830178298717534</v>
      </c>
      <c r="T541" s="135">
        <f t="shared" si="43"/>
        <v>0.018972516212509127</v>
      </c>
      <c r="U541" s="135">
        <f t="shared" si="44"/>
        <v>0.00035995637143392163</v>
      </c>
      <c r="V541" s="137">
        <f t="shared" si="41"/>
        <v>0.15513920242140083</v>
      </c>
      <c r="W541" s="137">
        <f t="shared" si="42"/>
        <v>0.005123113296403804</v>
      </c>
      <c r="X541" s="135"/>
      <c r="Y541" s="135"/>
      <c r="Z541" s="135"/>
      <c r="AA541" s="135"/>
      <c r="AB541" s="135"/>
      <c r="AC541" s="136"/>
      <c r="AD541" s="136"/>
    </row>
    <row r="542" spans="18:30" ht="16.5" customHeight="1">
      <c r="R542" s="135"/>
      <c r="S542" s="135">
        <f t="shared" si="40"/>
        <v>3.589908248775353</v>
      </c>
      <c r="T542" s="135">
        <f t="shared" si="43"/>
        <v>0.018918860697414608</v>
      </c>
      <c r="U542" s="135">
        <f t="shared" si="44"/>
        <v>0.0003579232900881791</v>
      </c>
      <c r="V542" s="137">
        <f t="shared" si="41"/>
        <v>0.15526974615127262</v>
      </c>
      <c r="W542" s="137">
        <f t="shared" si="42"/>
        <v>0.0051247193001668755</v>
      </c>
      <c r="X542" s="135"/>
      <c r="Y542" s="135"/>
      <c r="Z542" s="135"/>
      <c r="AA542" s="135"/>
      <c r="AB542" s="135"/>
      <c r="AC542" s="136"/>
      <c r="AD542" s="136"/>
    </row>
    <row r="543" spans="18:30" ht="16.5" customHeight="1">
      <c r="R543" s="135"/>
      <c r="S543" s="135">
        <f t="shared" si="40"/>
        <v>3.5967986676789527</v>
      </c>
      <c r="T543" s="135">
        <f t="shared" si="43"/>
        <v>0.01886535692362145</v>
      </c>
      <c r="U543" s="135">
        <f t="shared" si="44"/>
        <v>0.00035590169185563175</v>
      </c>
      <c r="V543" s="137">
        <f t="shared" si="41"/>
        <v>0.15539992069494948</v>
      </c>
      <c r="W543" s="137">
        <f t="shared" si="42"/>
        <v>0.005126316233007605</v>
      </c>
      <c r="X543" s="135"/>
      <c r="Y543" s="135"/>
      <c r="Z543" s="135"/>
      <c r="AA543" s="135"/>
      <c r="AB543" s="135"/>
      <c r="AC543" s="136"/>
      <c r="AD543" s="136"/>
    </row>
    <row r="544" spans="18:30" ht="16.5" customHeight="1">
      <c r="R544" s="135"/>
      <c r="S544" s="135">
        <f t="shared" si="40"/>
        <v>3.6036890865825524</v>
      </c>
      <c r="T544" s="135">
        <f t="shared" si="43"/>
        <v>0.01881200446199533</v>
      </c>
      <c r="U544" s="135">
        <f t="shared" si="44"/>
        <v>0.0003538915118781322</v>
      </c>
      <c r="V544" s="137">
        <f t="shared" si="41"/>
        <v>0.15552972709651408</v>
      </c>
      <c r="W544" s="137">
        <f t="shared" si="42"/>
        <v>0.005127904146159766</v>
      </c>
      <c r="X544" s="135"/>
      <c r="Y544" s="135"/>
      <c r="Z544" s="135"/>
      <c r="AA544" s="135"/>
      <c r="AB544" s="135"/>
      <c r="AC544" s="136"/>
      <c r="AD544" s="136"/>
    </row>
    <row r="545" spans="18:30" ht="16.5" customHeight="1">
      <c r="R545" s="135"/>
      <c r="S545" s="135">
        <f t="shared" si="40"/>
        <v>3.610579505486152</v>
      </c>
      <c r="T545" s="135">
        <f t="shared" si="43"/>
        <v>0.01875880288461556</v>
      </c>
      <c r="U545" s="135">
        <f t="shared" si="44"/>
        <v>0.00035189268566386105</v>
      </c>
      <c r="V545" s="137">
        <f t="shared" si="41"/>
        <v>0.15565916639709637</v>
      </c>
      <c r="W545" s="137">
        <f t="shared" si="42"/>
        <v>0.0051294830905677545</v>
      </c>
      <c r="X545" s="135"/>
      <c r="Y545" s="135"/>
      <c r="Z545" s="135"/>
      <c r="AA545" s="135"/>
      <c r="AB545" s="135"/>
      <c r="AC545" s="136"/>
      <c r="AD545" s="136"/>
    </row>
    <row r="546" spans="18:30" ht="16.5" customHeight="1">
      <c r="R546" s="135"/>
      <c r="S546" s="135">
        <f t="shared" si="40"/>
        <v>3.6174699243897517</v>
      </c>
      <c r="T546" s="135">
        <f t="shared" si="43"/>
        <v>0.018705751764771638</v>
      </c>
      <c r="U546" s="135">
        <f t="shared" si="44"/>
        <v>0.00034990514908525723</v>
      </c>
      <c r="V546" s="137">
        <f t="shared" si="41"/>
        <v>0.15578823963488192</v>
      </c>
      <c r="W546" s="137">
        <f t="shared" si="42"/>
        <v>0.005131053116888228</v>
      </c>
      <c r="X546" s="135"/>
      <c r="Y546" s="135"/>
      <c r="Z546" s="135"/>
      <c r="AA546" s="135"/>
      <c r="AB546" s="135"/>
      <c r="AC546" s="136"/>
      <c r="AD546" s="136"/>
    </row>
    <row r="547" spans="18:30" ht="16.5" customHeight="1">
      <c r="R547" s="135"/>
      <c r="S547" s="135">
        <f t="shared" si="40"/>
        <v>3.6243603432933513</v>
      </c>
      <c r="T547" s="135">
        <f t="shared" si="43"/>
        <v>0.018652850676959824</v>
      </c>
      <c r="U547" s="135">
        <f t="shared" si="44"/>
        <v>0.0003479288383769605</v>
      </c>
      <c r="V547" s="137">
        <f t="shared" si="41"/>
        <v>0.1559169478451202</v>
      </c>
      <c r="W547" s="137">
        <f t="shared" si="42"/>
        <v>0.00513261427549173</v>
      </c>
      <c r="X547" s="135"/>
      <c r="Y547" s="135"/>
      <c r="Z547" s="135"/>
      <c r="AA547" s="135"/>
      <c r="AB547" s="135"/>
      <c r="AC547" s="136"/>
      <c r="AD547" s="136"/>
    </row>
    <row r="548" spans="18:30" ht="16.5" customHeight="1">
      <c r="R548" s="135"/>
      <c r="S548" s="135">
        <f t="shared" si="40"/>
        <v>3.631250762196951</v>
      </c>
      <c r="T548" s="135">
        <f t="shared" si="43"/>
        <v>0.018600099196879733</v>
      </c>
      <c r="U548" s="135">
        <f t="shared" si="44"/>
        <v>0.0003459636901337661</v>
      </c>
      <c r="V548" s="137">
        <f t="shared" si="41"/>
        <v>0.15604529206013296</v>
      </c>
      <c r="W548" s="137">
        <f t="shared" si="42"/>
        <v>0.0051341666164643005</v>
      </c>
      <c r="X548" s="135"/>
      <c r="Y548" s="135"/>
      <c r="Z548" s="135"/>
      <c r="AA548" s="135"/>
      <c r="AB548" s="135"/>
      <c r="AC548" s="136"/>
      <c r="AD548" s="136"/>
    </row>
    <row r="549" spans="18:30" ht="16.5" customHeight="1">
      <c r="R549" s="135"/>
      <c r="S549" s="135">
        <f t="shared" si="40"/>
        <v>3.6381411811005506</v>
      </c>
      <c r="T549" s="135">
        <f t="shared" si="43"/>
        <v>0.018547496901430927</v>
      </c>
      <c r="U549" s="135">
        <f t="shared" si="44"/>
        <v>0.00034400964130858983</v>
      </c>
      <c r="V549" s="137">
        <f t="shared" si="41"/>
        <v>0.15617327330932249</v>
      </c>
      <c r="W549" s="137">
        <f t="shared" si="42"/>
        <v>0.00513571018960909</v>
      </c>
      <c r="X549" s="135"/>
      <c r="Y549" s="135"/>
      <c r="Z549" s="135"/>
      <c r="AA549" s="135"/>
      <c r="AB549" s="135"/>
      <c r="AC549" s="136"/>
      <c r="AD549" s="136"/>
    </row>
    <row r="550" spans="18:30" ht="16.5" customHeight="1">
      <c r="R550" s="135"/>
      <c r="S550" s="135">
        <f aca="true" t="shared" si="45" ref="S550:S603">S549+$U$18</f>
        <v>3.6450316000041503</v>
      </c>
      <c r="T550" s="135">
        <f t="shared" si="43"/>
        <v>0.01849504336870952</v>
      </c>
      <c r="U550" s="135">
        <f t="shared" si="44"/>
        <v>0.000342066629210446</v>
      </c>
      <c r="V550" s="137">
        <f aca="true" t="shared" si="46" ref="V550:V603">V549+$U$18*(T549+T550)/2</f>
        <v>0.15630089261917984</v>
      </c>
      <c r="W550" s="137">
        <f aca="true" t="shared" si="47" ref="W550:W603">W549+$U$18*(U549+U550)/2/1.54</f>
        <v>0.005137245044447952</v>
      </c>
      <c r="X550" s="135"/>
      <c r="Y550" s="135"/>
      <c r="Z550" s="135"/>
      <c r="AA550" s="135"/>
      <c r="AB550" s="135"/>
      <c r="AC550" s="136"/>
      <c r="AD550" s="136"/>
    </row>
    <row r="551" spans="18:30" ht="16.5" customHeight="1">
      <c r="R551" s="135"/>
      <c r="S551" s="135">
        <f t="shared" si="45"/>
        <v>3.65192201890775</v>
      </c>
      <c r="T551" s="135">
        <f t="shared" si="43"/>
        <v>0.018508020239340506</v>
      </c>
      <c r="U551" s="135">
        <f t="shared" si="44"/>
        <v>0.0003425468131798378</v>
      </c>
      <c r="V551" s="137">
        <f t="shared" si="46"/>
        <v>0.15642837592366785</v>
      </c>
      <c r="W551" s="137">
        <f t="shared" si="47"/>
        <v>0.005138776626722337</v>
      </c>
      <c r="X551" s="135"/>
      <c r="Y551" s="135"/>
      <c r="Z551" s="135"/>
      <c r="AA551" s="135"/>
      <c r="AB551" s="135"/>
      <c r="AC551" s="136"/>
      <c r="AD551" s="136"/>
    </row>
    <row r="552" spans="18:30" ht="16.5" customHeight="1">
      <c r="R552" s="135"/>
      <c r="S552" s="135">
        <f t="shared" si="45"/>
        <v>3.6588124378113496</v>
      </c>
      <c r="T552" s="135">
        <f t="shared" si="43"/>
        <v>0.01849793829593351</v>
      </c>
      <c r="U552" s="135">
        <f t="shared" si="44"/>
        <v>0.0003421737212001635</v>
      </c>
      <c r="V552" s="137">
        <f t="shared" si="46"/>
        <v>0.1565558692017865</v>
      </c>
      <c r="W552" s="137">
        <f t="shared" si="47"/>
        <v>0.005140308448577458</v>
      </c>
      <c r="X552" s="135"/>
      <c r="Y552" s="135"/>
      <c r="Z552" s="135"/>
      <c r="AA552" s="135"/>
      <c r="AB552" s="135"/>
      <c r="AC552" s="136"/>
      <c r="AD552" s="136"/>
    </row>
    <row r="553" spans="18:30" ht="16.5" customHeight="1">
      <c r="R553" s="135"/>
      <c r="S553" s="135">
        <f t="shared" si="45"/>
        <v>3.665702856714949</v>
      </c>
      <c r="T553" s="135">
        <f t="shared" si="43"/>
        <v>0.01848785635252651</v>
      </c>
      <c r="U553" s="135">
        <f t="shared" si="44"/>
        <v>0.0003418008325116548</v>
      </c>
      <c r="V553" s="137">
        <f t="shared" si="46"/>
        <v>0.15668329301109168</v>
      </c>
      <c r="W553" s="137">
        <f t="shared" si="47"/>
        <v>0.005141838601562677</v>
      </c>
      <c r="X553" s="135"/>
      <c r="Y553" s="135"/>
      <c r="Z553" s="135"/>
      <c r="AA553" s="135"/>
      <c r="AB553" s="135"/>
      <c r="AC553" s="136"/>
      <c r="AD553" s="136"/>
    </row>
    <row r="554" spans="18:30" ht="16.5" customHeight="1">
      <c r="R554" s="135"/>
      <c r="S554" s="135">
        <f t="shared" si="45"/>
        <v>3.672593275618549</v>
      </c>
      <c r="T554" s="135">
        <f t="shared" si="43"/>
        <v>0.01847777440911951</v>
      </c>
      <c r="U554" s="135">
        <f t="shared" si="44"/>
        <v>0.0003414281471143119</v>
      </c>
      <c r="V554" s="137">
        <f t="shared" si="46"/>
        <v>0.15681064735158345</v>
      </c>
      <c r="W554" s="137">
        <f t="shared" si="47"/>
        <v>0.00514336708658758</v>
      </c>
      <c r="X554" s="135"/>
      <c r="Y554" s="135"/>
      <c r="Z554" s="135"/>
      <c r="AA554" s="135"/>
      <c r="AB554" s="135"/>
      <c r="AC554" s="136"/>
      <c r="AD554" s="136"/>
    </row>
    <row r="555" spans="18:30" ht="16.5" customHeight="1">
      <c r="R555" s="135"/>
      <c r="S555" s="135">
        <f t="shared" si="45"/>
        <v>3.6794836945221485</v>
      </c>
      <c r="T555" s="135">
        <f t="shared" si="43"/>
        <v>0.01846769246571251</v>
      </c>
      <c r="U555" s="135">
        <f t="shared" si="44"/>
        <v>0.00034105566500813465</v>
      </c>
      <c r="V555" s="137">
        <f t="shared" si="46"/>
        <v>0.15693793222326177</v>
      </c>
      <c r="W555" s="137">
        <f t="shared" si="47"/>
        <v>0.005144893904561752</v>
      </c>
      <c r="X555" s="135"/>
      <c r="Y555" s="135"/>
      <c r="Z555" s="135"/>
      <c r="AA555" s="135"/>
      <c r="AB555" s="135"/>
      <c r="AC555" s="136"/>
      <c r="AD555" s="136"/>
    </row>
    <row r="556" spans="18:30" ht="16.5" customHeight="1">
      <c r="R556" s="135"/>
      <c r="S556" s="135">
        <f t="shared" si="45"/>
        <v>3.686374113425748</v>
      </c>
      <c r="T556" s="135">
        <f t="shared" si="43"/>
        <v>0.01845761052230551</v>
      </c>
      <c r="U556" s="135">
        <f t="shared" si="44"/>
        <v>0.0003406833861931231</v>
      </c>
      <c r="V556" s="137">
        <f t="shared" si="46"/>
        <v>0.15706514762612667</v>
      </c>
      <c r="W556" s="137">
        <f t="shared" si="47"/>
        <v>0.005146419056394778</v>
      </c>
      <c r="X556" s="135"/>
      <c r="Y556" s="135"/>
      <c r="Z556" s="135"/>
      <c r="AA556" s="135"/>
      <c r="AB556" s="135"/>
      <c r="AC556" s="136"/>
      <c r="AD556" s="136"/>
    </row>
    <row r="557" spans="18:30" ht="16.5" customHeight="1">
      <c r="R557" s="135"/>
      <c r="S557" s="135">
        <f t="shared" si="45"/>
        <v>3.693264532329348</v>
      </c>
      <c r="T557" s="135">
        <f t="shared" si="43"/>
        <v>0.01844752857889851</v>
      </c>
      <c r="U557" s="135">
        <f t="shared" si="44"/>
        <v>0.0003403113106692773</v>
      </c>
      <c r="V557" s="137">
        <f t="shared" si="46"/>
        <v>0.1571922935601781</v>
      </c>
      <c r="W557" s="137">
        <f t="shared" si="47"/>
        <v>0.0051479425429962426</v>
      </c>
      <c r="X557" s="135"/>
      <c r="Y557" s="135"/>
      <c r="Z557" s="135"/>
      <c r="AA557" s="135"/>
      <c r="AB557" s="135"/>
      <c r="AC557" s="136"/>
      <c r="AD557" s="136"/>
    </row>
    <row r="558" spans="18:30" ht="16.5" customHeight="1">
      <c r="R558" s="135"/>
      <c r="S558" s="135">
        <f t="shared" si="45"/>
        <v>3.7001549512329475</v>
      </c>
      <c r="T558" s="135">
        <f t="shared" si="43"/>
        <v>0.018437446635491513</v>
      </c>
      <c r="U558" s="135">
        <f t="shared" si="44"/>
        <v>0.00033993943843659734</v>
      </c>
      <c r="V558" s="137">
        <f t="shared" si="46"/>
        <v>0.15731937002541613</v>
      </c>
      <c r="W558" s="137">
        <f t="shared" si="47"/>
        <v>0.005149464365275732</v>
      </c>
      <c r="X558" s="135"/>
      <c r="Y558" s="135"/>
      <c r="Z558" s="135"/>
      <c r="AA558" s="135"/>
      <c r="AB558" s="135"/>
      <c r="AC558" s="136"/>
      <c r="AD558" s="136"/>
    </row>
    <row r="559" spans="18:30" ht="16.5" customHeight="1">
      <c r="R559" s="135"/>
      <c r="S559" s="135">
        <f t="shared" si="45"/>
        <v>3.707045370136547</v>
      </c>
      <c r="T559" s="135">
        <f t="shared" si="43"/>
        <v>0.018427364692084513</v>
      </c>
      <c r="U559" s="135">
        <f t="shared" si="44"/>
        <v>0.000339567769495083</v>
      </c>
      <c r="V559" s="137">
        <f t="shared" si="46"/>
        <v>0.1574463770218407</v>
      </c>
      <c r="W559" s="137">
        <f t="shared" si="47"/>
        <v>0.005150984524142831</v>
      </c>
      <c r="X559" s="135"/>
      <c r="Y559" s="135"/>
      <c r="Z559" s="135"/>
      <c r="AA559" s="135"/>
      <c r="AB559" s="135"/>
      <c r="AC559" s="136"/>
      <c r="AD559" s="136"/>
    </row>
    <row r="560" spans="18:30" ht="16.5" customHeight="1">
      <c r="R560" s="135"/>
      <c r="S560" s="135">
        <f t="shared" si="45"/>
        <v>3.7139357890401468</v>
      </c>
      <c r="T560" s="135">
        <f t="shared" si="43"/>
        <v>0.018417282748677516</v>
      </c>
      <c r="U560" s="135">
        <f t="shared" si="44"/>
        <v>0.0003391963038447344</v>
      </c>
      <c r="V560" s="137">
        <f t="shared" si="46"/>
        <v>0.15757331454945184</v>
      </c>
      <c r="W560" s="137">
        <f t="shared" si="47"/>
        <v>0.005152503020507125</v>
      </c>
      <c r="X560" s="135"/>
      <c r="Y560" s="135"/>
      <c r="Z560" s="135"/>
      <c r="AA560" s="135"/>
      <c r="AB560" s="135"/>
      <c r="AC560" s="136"/>
      <c r="AD560" s="136"/>
    </row>
    <row r="561" spans="18:30" ht="16.5" customHeight="1">
      <c r="R561" s="135"/>
      <c r="S561" s="135">
        <f t="shared" si="45"/>
        <v>3.7208262079437464</v>
      </c>
      <c r="T561" s="135">
        <f t="shared" si="43"/>
        <v>0.018407200805270515</v>
      </c>
      <c r="U561" s="135">
        <f t="shared" si="44"/>
        <v>0.0003388250414855515</v>
      </c>
      <c r="V561" s="137">
        <f t="shared" si="46"/>
        <v>0.15770018260824956</v>
      </c>
      <c r="W561" s="137">
        <f t="shared" si="47"/>
        <v>0.005154019855278199</v>
      </c>
      <c r="X561" s="135"/>
      <c r="Y561" s="135"/>
      <c r="Z561" s="135"/>
      <c r="AA561" s="135"/>
      <c r="AB561" s="135"/>
      <c r="AC561" s="136"/>
      <c r="AD561" s="136"/>
    </row>
    <row r="562" spans="18:30" ht="16.5" customHeight="1">
      <c r="R562" s="135"/>
      <c r="S562" s="135">
        <f t="shared" si="45"/>
        <v>3.727716626847346</v>
      </c>
      <c r="T562" s="135">
        <f t="shared" si="43"/>
        <v>0.018397118861863515</v>
      </c>
      <c r="U562" s="135">
        <f t="shared" si="44"/>
        <v>0.0003384539824175343</v>
      </c>
      <c r="V562" s="137">
        <f t="shared" si="46"/>
        <v>0.15782698119823382</v>
      </c>
      <c r="W562" s="137">
        <f t="shared" si="47"/>
        <v>0.0051555350293656385</v>
      </c>
      <c r="X562" s="135"/>
      <c r="Y562" s="135"/>
      <c r="Z562" s="135"/>
      <c r="AA562" s="135"/>
      <c r="AB562" s="135"/>
      <c r="AC562" s="136"/>
      <c r="AD562" s="136"/>
    </row>
    <row r="563" spans="18:30" ht="16.5" customHeight="1">
      <c r="R563" s="135"/>
      <c r="S563" s="135">
        <f t="shared" si="45"/>
        <v>3.7346070457509457</v>
      </c>
      <c r="T563" s="135">
        <f t="shared" si="43"/>
        <v>0.018387036918456515</v>
      </c>
      <c r="U563" s="135">
        <f t="shared" si="44"/>
        <v>0.00033808312664068284</v>
      </c>
      <c r="V563" s="137">
        <f t="shared" si="46"/>
        <v>0.15795371031940467</v>
      </c>
      <c r="W563" s="137">
        <f t="shared" si="47"/>
        <v>0.005157048543679029</v>
      </c>
      <c r="X563" s="135"/>
      <c r="Y563" s="135"/>
      <c r="Z563" s="135"/>
      <c r="AA563" s="135"/>
      <c r="AB563" s="135"/>
      <c r="AC563" s="136"/>
      <c r="AD563" s="136"/>
    </row>
    <row r="564" spans="18:30" ht="16.5" customHeight="1">
      <c r="R564" s="135"/>
      <c r="S564" s="135">
        <f t="shared" si="45"/>
        <v>3.7414974646545454</v>
      </c>
      <c r="T564" s="135">
        <f t="shared" si="43"/>
        <v>0.018376954975049518</v>
      </c>
      <c r="U564" s="135">
        <f t="shared" si="44"/>
        <v>0.0003377124741549972</v>
      </c>
      <c r="V564" s="137">
        <f t="shared" si="46"/>
        <v>0.15808036997176206</v>
      </c>
      <c r="W564" s="137">
        <f t="shared" si="47"/>
        <v>0.005158560399127955</v>
      </c>
      <c r="X564" s="135"/>
      <c r="Y564" s="135"/>
      <c r="Z564" s="135"/>
      <c r="AA564" s="135"/>
      <c r="AB564" s="135"/>
      <c r="AC564" s="136"/>
      <c r="AD564" s="136"/>
    </row>
    <row r="565" spans="18:30" ht="16.5" customHeight="1">
      <c r="R565" s="135"/>
      <c r="S565" s="135">
        <f t="shared" si="45"/>
        <v>3.748387883558145</v>
      </c>
      <c r="T565" s="135">
        <f t="shared" si="43"/>
        <v>0.018366873031642517</v>
      </c>
      <c r="U565" s="135">
        <f t="shared" si="44"/>
        <v>0.0003373420249604772</v>
      </c>
      <c r="V565" s="137">
        <f t="shared" si="46"/>
        <v>0.15820696015530603</v>
      </c>
      <c r="W565" s="137">
        <f t="shared" si="47"/>
        <v>0.005160070596622002</v>
      </c>
      <c r="X565" s="135"/>
      <c r="Y565" s="135"/>
      <c r="Z565" s="135"/>
      <c r="AA565" s="135"/>
      <c r="AB565" s="135"/>
      <c r="AC565" s="136"/>
      <c r="AD565" s="136"/>
    </row>
    <row r="566" spans="18:30" ht="16.5" customHeight="1">
      <c r="R566" s="135"/>
      <c r="S566" s="135">
        <f t="shared" si="45"/>
        <v>3.7552783024617447</v>
      </c>
      <c r="T566" s="135">
        <f t="shared" si="43"/>
        <v>0.01835679108823552</v>
      </c>
      <c r="U566" s="135">
        <f t="shared" si="44"/>
        <v>0.000336971779057123</v>
      </c>
      <c r="V566" s="137">
        <f t="shared" si="46"/>
        <v>0.15833348087003654</v>
      </c>
      <c r="W566" s="137">
        <f t="shared" si="47"/>
        <v>0.005161579137070755</v>
      </c>
      <c r="X566" s="135"/>
      <c r="Y566" s="135"/>
      <c r="Z566" s="135"/>
      <c r="AA566" s="135"/>
      <c r="AB566" s="135"/>
      <c r="AC566" s="136"/>
      <c r="AD566" s="136"/>
    </row>
    <row r="567" spans="18:30" ht="16.5" customHeight="1">
      <c r="R567" s="135"/>
      <c r="S567" s="135">
        <f t="shared" si="45"/>
        <v>3.7621687213653443</v>
      </c>
      <c r="T567" s="135">
        <f t="shared" si="43"/>
        <v>0.01834670914482852</v>
      </c>
      <c r="U567" s="135">
        <f t="shared" si="44"/>
        <v>0.00033660173644493445</v>
      </c>
      <c r="V567" s="137">
        <f t="shared" si="46"/>
        <v>0.15845993211595363</v>
      </c>
      <c r="W567" s="137">
        <f t="shared" si="47"/>
        <v>0.005163086021383801</v>
      </c>
      <c r="X567" s="135"/>
      <c r="Y567" s="135"/>
      <c r="Z567" s="135"/>
      <c r="AA567" s="135"/>
      <c r="AB567" s="135"/>
      <c r="AC567" s="136"/>
      <c r="AD567" s="136"/>
    </row>
    <row r="568" spans="18:30" ht="16.5" customHeight="1">
      <c r="R568" s="135"/>
      <c r="S568" s="135">
        <f t="shared" si="45"/>
        <v>3.769059140268944</v>
      </c>
      <c r="T568" s="135">
        <f t="shared" si="43"/>
        <v>0.01833662720142152</v>
      </c>
      <c r="U568" s="135">
        <f t="shared" si="44"/>
        <v>0.0003362318971239116</v>
      </c>
      <c r="V568" s="137">
        <f t="shared" si="46"/>
        <v>0.15858631389305727</v>
      </c>
      <c r="W568" s="137">
        <f t="shared" si="47"/>
        <v>0.005164591250470723</v>
      </c>
      <c r="X568" s="135"/>
      <c r="Y568" s="135"/>
      <c r="Z568" s="135"/>
      <c r="AA568" s="135"/>
      <c r="AB568" s="135"/>
      <c r="AC568" s="136"/>
      <c r="AD568" s="136"/>
    </row>
    <row r="569" spans="18:30" ht="16.5" customHeight="1">
      <c r="R569" s="135"/>
      <c r="S569" s="135">
        <f t="shared" si="45"/>
        <v>3.7759495591725436</v>
      </c>
      <c r="T569" s="135">
        <f t="shared" si="43"/>
        <v>0.01832654525801452</v>
      </c>
      <c r="U569" s="135">
        <f t="shared" si="44"/>
        <v>0.00033586226109405445</v>
      </c>
      <c r="V569" s="137">
        <f t="shared" si="46"/>
        <v>0.1587126262013475</v>
      </c>
      <c r="W569" s="137">
        <f t="shared" si="47"/>
        <v>0.005166094825241107</v>
      </c>
      <c r="X569" s="135"/>
      <c r="Y569" s="135"/>
      <c r="Z569" s="135"/>
      <c r="AA569" s="135"/>
      <c r="AB569" s="135"/>
      <c r="AC569" s="136"/>
      <c r="AD569" s="136"/>
    </row>
    <row r="570" spans="18:30" ht="16.5" customHeight="1">
      <c r="R570" s="135"/>
      <c r="S570" s="135">
        <f t="shared" si="45"/>
        <v>3.7828399780761433</v>
      </c>
      <c r="T570" s="135">
        <f t="shared" si="43"/>
        <v>0.018316463314607522</v>
      </c>
      <c r="U570" s="135">
        <f t="shared" si="44"/>
        <v>0.0003354928283553632</v>
      </c>
      <c r="V570" s="137">
        <f t="shared" si="46"/>
        <v>0.15883886904082425</v>
      </c>
      <c r="W570" s="137">
        <f t="shared" si="47"/>
        <v>0.005167596746604539</v>
      </c>
      <c r="X570" s="135"/>
      <c r="Y570" s="135"/>
      <c r="Z570" s="135"/>
      <c r="AA570" s="135"/>
      <c r="AB570" s="135"/>
      <c r="AC570" s="136"/>
      <c r="AD570" s="136"/>
    </row>
    <row r="571" spans="18:30" ht="16.5" customHeight="1">
      <c r="R571" s="135"/>
      <c r="S571" s="135">
        <f t="shared" si="45"/>
        <v>3.789730396979743</v>
      </c>
      <c r="T571" s="135">
        <f t="shared" si="43"/>
        <v>0.018306381371200522</v>
      </c>
      <c r="U571" s="135">
        <f t="shared" si="44"/>
        <v>0.0003351235989078375</v>
      </c>
      <c r="V571" s="137">
        <f t="shared" si="46"/>
        <v>0.1589650424114876</v>
      </c>
      <c r="W571" s="137">
        <f t="shared" si="47"/>
        <v>0.005169097015470603</v>
      </c>
      <c r="X571" s="135"/>
      <c r="Y571" s="135"/>
      <c r="Z571" s="135"/>
      <c r="AA571" s="135"/>
      <c r="AB571" s="135"/>
      <c r="AC571" s="136"/>
      <c r="AD571" s="136"/>
    </row>
    <row r="572" spans="18:30" ht="16.5" customHeight="1">
      <c r="R572" s="135"/>
      <c r="S572" s="135">
        <f t="shared" si="45"/>
        <v>3.7966208158833425</v>
      </c>
      <c r="T572" s="135">
        <f t="shared" si="43"/>
        <v>0.018296299427793525</v>
      </c>
      <c r="U572" s="135">
        <f t="shared" si="44"/>
        <v>0.0003347545727514777</v>
      </c>
      <c r="V572" s="137">
        <f t="shared" si="46"/>
        <v>0.15909114631333748</v>
      </c>
      <c r="W572" s="137">
        <f t="shared" si="47"/>
        <v>0.0051705956327488855</v>
      </c>
      <c r="X572" s="135"/>
      <c r="Y572" s="135"/>
      <c r="Z572" s="135"/>
      <c r="AA572" s="135"/>
      <c r="AB572" s="135"/>
      <c r="AC572" s="136"/>
      <c r="AD572" s="136"/>
    </row>
    <row r="573" spans="18:30" ht="16.5" customHeight="1">
      <c r="R573" s="135"/>
      <c r="S573" s="135">
        <f t="shared" si="45"/>
        <v>3.803511234786942</v>
      </c>
      <c r="T573" s="135">
        <f t="shared" si="43"/>
        <v>0.018286217484386524</v>
      </c>
      <c r="U573" s="135">
        <f t="shared" si="44"/>
        <v>0.0003343857498862834</v>
      </c>
      <c r="V573" s="137">
        <f t="shared" si="46"/>
        <v>0.15921718074637395</v>
      </c>
      <c r="W573" s="137">
        <f t="shared" si="47"/>
        <v>0.005172092599348971</v>
      </c>
      <c r="X573" s="135"/>
      <c r="Y573" s="135"/>
      <c r="Z573" s="135"/>
      <c r="AA573" s="135"/>
      <c r="AB573" s="135"/>
      <c r="AC573" s="136"/>
      <c r="AD573" s="136"/>
    </row>
    <row r="574" spans="18:30" ht="16.5" customHeight="1">
      <c r="R574" s="135"/>
      <c r="S574" s="135">
        <f t="shared" si="45"/>
        <v>3.810401653690542</v>
      </c>
      <c r="T574" s="135">
        <f t="shared" si="43"/>
        <v>0.018276135540979524</v>
      </c>
      <c r="U574" s="135">
        <f t="shared" si="44"/>
        <v>0.0003340171303122549</v>
      </c>
      <c r="V574" s="137">
        <f t="shared" si="46"/>
        <v>0.159343145710597</v>
      </c>
      <c r="W574" s="137">
        <f t="shared" si="47"/>
        <v>0.005173587916180445</v>
      </c>
      <c r="X574" s="135"/>
      <c r="Y574" s="135"/>
      <c r="Z574" s="135"/>
      <c r="AA574" s="135"/>
      <c r="AB574" s="135"/>
      <c r="AC574" s="136"/>
      <c r="AD574" s="136"/>
    </row>
    <row r="575" spans="18:30" ht="16.5" customHeight="1">
      <c r="R575" s="135"/>
      <c r="S575" s="135">
        <f t="shared" si="45"/>
        <v>3.8172920725941415</v>
      </c>
      <c r="T575" s="135">
        <f t="shared" si="43"/>
        <v>0.018266053597572524</v>
      </c>
      <c r="U575" s="135">
        <f t="shared" si="44"/>
        <v>0.0003336487140293921</v>
      </c>
      <c r="V575" s="137">
        <f t="shared" si="46"/>
        <v>0.15946904120600658</v>
      </c>
      <c r="W575" s="137">
        <f t="shared" si="47"/>
        <v>0.005175081584152893</v>
      </c>
      <c r="X575" s="135"/>
      <c r="Y575" s="135"/>
      <c r="Z575" s="135"/>
      <c r="AA575" s="135"/>
      <c r="AB575" s="135"/>
      <c r="AC575" s="136"/>
      <c r="AD575" s="136"/>
    </row>
    <row r="576" spans="18:30" ht="16.5" customHeight="1">
      <c r="R576" s="135"/>
      <c r="S576" s="135">
        <f t="shared" si="45"/>
        <v>3.824182491497741</v>
      </c>
      <c r="T576" s="135">
        <f t="shared" si="43"/>
        <v>0.018255971654165527</v>
      </c>
      <c r="U576" s="135">
        <f t="shared" si="44"/>
        <v>0.0003332805010376952</v>
      </c>
      <c r="V576" s="137">
        <f t="shared" si="46"/>
        <v>0.15959486723260274</v>
      </c>
      <c r="W576" s="137">
        <f t="shared" si="47"/>
        <v>0.005176573604175901</v>
      </c>
      <c r="X576" s="135"/>
      <c r="Y576" s="135"/>
      <c r="Z576" s="135"/>
      <c r="AA576" s="135"/>
      <c r="AB576" s="135"/>
      <c r="AC576" s="136"/>
      <c r="AD576" s="136"/>
    </row>
    <row r="577" spans="18:30" ht="16.5" customHeight="1">
      <c r="R577" s="135"/>
      <c r="S577" s="135">
        <f t="shared" si="45"/>
        <v>3.831072910401341</v>
      </c>
      <c r="T577" s="135">
        <f t="shared" si="43"/>
        <v>0.018245889710758526</v>
      </c>
      <c r="U577" s="135">
        <f t="shared" si="44"/>
        <v>0.00033291249133716387</v>
      </c>
      <c r="V577" s="137">
        <f t="shared" si="46"/>
        <v>0.15972062379038546</v>
      </c>
      <c r="W577" s="137">
        <f t="shared" si="47"/>
        <v>0.005178063977159052</v>
      </c>
      <c r="X577" s="135"/>
      <c r="Y577" s="135"/>
      <c r="Z577" s="135"/>
      <c r="AA577" s="135"/>
      <c r="AB577" s="135"/>
      <c r="AC577" s="136"/>
      <c r="AD577" s="136"/>
    </row>
    <row r="578" spans="18:30" ht="16.5" customHeight="1">
      <c r="R578" s="135"/>
      <c r="S578" s="135">
        <f t="shared" si="45"/>
        <v>3.8379633293049404</v>
      </c>
      <c r="T578" s="135">
        <f t="shared" si="43"/>
        <v>0.018235807767351526</v>
      </c>
      <c r="U578" s="135">
        <f t="shared" si="44"/>
        <v>0.00033254468492779823</v>
      </c>
      <c r="V578" s="137">
        <f t="shared" si="46"/>
        <v>0.15984631087935475</v>
      </c>
      <c r="W578" s="137">
        <f t="shared" si="47"/>
        <v>0.0051795527040119325</v>
      </c>
      <c r="X578" s="135"/>
      <c r="Y578" s="135"/>
      <c r="Z578" s="135"/>
      <c r="AA578" s="135"/>
      <c r="AB578" s="135"/>
      <c r="AC578" s="136"/>
      <c r="AD578" s="136"/>
    </row>
    <row r="579" spans="18:30" ht="16.5" customHeight="1">
      <c r="R579" s="135"/>
      <c r="S579" s="135">
        <f t="shared" si="45"/>
        <v>3.84485374820854</v>
      </c>
      <c r="T579" s="135">
        <f t="shared" si="43"/>
        <v>0.01822572582394453</v>
      </c>
      <c r="U579" s="135">
        <f t="shared" si="44"/>
        <v>0.0003321770818095985</v>
      </c>
      <c r="V579" s="137">
        <f t="shared" si="46"/>
        <v>0.15997192849951059</v>
      </c>
      <c r="W579" s="137">
        <f t="shared" si="47"/>
        <v>0.005181039785644128</v>
      </c>
      <c r="X579" s="135"/>
      <c r="Y579" s="135"/>
      <c r="Z579" s="135"/>
      <c r="AA579" s="135"/>
      <c r="AB579" s="135"/>
      <c r="AC579" s="136"/>
      <c r="AD579" s="136"/>
    </row>
    <row r="580" spans="18:30" ht="16.5" customHeight="1">
      <c r="R580" s="135"/>
      <c r="S580" s="135">
        <f t="shared" si="45"/>
        <v>3.8517441671121397</v>
      </c>
      <c r="T580" s="135">
        <f t="shared" si="43"/>
        <v>0.01821564388053753</v>
      </c>
      <c r="U580" s="135">
        <f t="shared" si="44"/>
        <v>0.0003318096819825643</v>
      </c>
      <c r="V580" s="137">
        <f t="shared" si="46"/>
        <v>0.160097476650853</v>
      </c>
      <c r="W580" s="137">
        <f t="shared" si="47"/>
        <v>0.005182525222965223</v>
      </c>
      <c r="X580" s="135"/>
      <c r="Y580" s="135"/>
      <c r="Z580" s="135"/>
      <c r="AA580" s="135"/>
      <c r="AB580" s="135"/>
      <c r="AC580" s="136"/>
      <c r="AD580" s="136"/>
    </row>
    <row r="581" spans="18:30" ht="16.5" customHeight="1">
      <c r="R581" s="135"/>
      <c r="S581" s="135">
        <f t="shared" si="45"/>
        <v>3.8586345860157394</v>
      </c>
      <c r="T581" s="135">
        <f t="shared" si="43"/>
        <v>0.018205561937130528</v>
      </c>
      <c r="U581" s="135">
        <f t="shared" si="44"/>
        <v>0.00033144248544669585</v>
      </c>
      <c r="V581" s="137">
        <f t="shared" si="46"/>
        <v>0.16022295533338196</v>
      </c>
      <c r="W581" s="137">
        <f t="shared" si="47"/>
        <v>0.005184009016884803</v>
      </c>
      <c r="X581" s="135"/>
      <c r="Y581" s="135"/>
      <c r="Z581" s="135"/>
      <c r="AA581" s="135"/>
      <c r="AB581" s="135"/>
      <c r="AC581" s="136"/>
      <c r="AD581" s="136"/>
    </row>
    <row r="582" spans="18:30" ht="16.5" customHeight="1">
      <c r="R582" s="135"/>
      <c r="S582" s="135">
        <f t="shared" si="45"/>
        <v>3.865525004919339</v>
      </c>
      <c r="T582" s="135">
        <f t="shared" si="43"/>
        <v>0.01819547999372353</v>
      </c>
      <c r="U582" s="135">
        <f t="shared" si="44"/>
        <v>0.00033107549220199326</v>
      </c>
      <c r="V582" s="137">
        <f t="shared" si="46"/>
        <v>0.1603483645470975</v>
      </c>
      <c r="W582" s="137">
        <f t="shared" si="47"/>
        <v>0.005185491168312455</v>
      </c>
      <c r="X582" s="135"/>
      <c r="Y582" s="135"/>
      <c r="Z582" s="135"/>
      <c r="AA582" s="135"/>
      <c r="AB582" s="135"/>
      <c r="AC582" s="136"/>
      <c r="AD582" s="136"/>
    </row>
    <row r="583" spans="18:30" ht="16.5" customHeight="1">
      <c r="R583" s="135"/>
      <c r="S583" s="135">
        <f t="shared" si="45"/>
        <v>3.8724154238229387</v>
      </c>
      <c r="T583" s="135">
        <f t="shared" si="43"/>
        <v>0.01818539805031653</v>
      </c>
      <c r="U583" s="135">
        <f t="shared" si="44"/>
        <v>0.00033070870224845625</v>
      </c>
      <c r="V583" s="137">
        <f t="shared" si="46"/>
        <v>0.16047370429199959</v>
      </c>
      <c r="W583" s="137">
        <f t="shared" si="47"/>
        <v>0.005186971678157761</v>
      </c>
      <c r="X583" s="135"/>
      <c r="Y583" s="135"/>
      <c r="Z583" s="135"/>
      <c r="AA583" s="135"/>
      <c r="AB583" s="135"/>
      <c r="AC583" s="136"/>
      <c r="AD583" s="136"/>
    </row>
    <row r="584" spans="18:30" ht="16.5" customHeight="1">
      <c r="R584" s="135"/>
      <c r="S584" s="135">
        <f t="shared" si="45"/>
        <v>3.8793058427265383</v>
      </c>
      <c r="T584" s="135">
        <f t="shared" si="43"/>
        <v>0.01817531610690953</v>
      </c>
      <c r="U584" s="135">
        <f t="shared" si="44"/>
        <v>0.000330342115586085</v>
      </c>
      <c r="V584" s="137">
        <f t="shared" si="46"/>
        <v>0.16059897456808825</v>
      </c>
      <c r="W584" s="137">
        <f t="shared" si="47"/>
        <v>0.0051884505473303085</v>
      </c>
      <c r="X584" s="135"/>
      <c r="Y584" s="135"/>
      <c r="Z584" s="135"/>
      <c r="AA584" s="135"/>
      <c r="AB584" s="135"/>
      <c r="AC584" s="136"/>
      <c r="AD584" s="136"/>
    </row>
    <row r="585" spans="18:30" ht="16.5" customHeight="1">
      <c r="R585" s="135"/>
      <c r="S585" s="135">
        <f t="shared" si="45"/>
        <v>3.886196261630138</v>
      </c>
      <c r="T585" s="135">
        <f t="shared" si="43"/>
        <v>0.018165234163502533</v>
      </c>
      <c r="U585" s="135">
        <f t="shared" si="44"/>
        <v>0.0003299757322148796</v>
      </c>
      <c r="V585" s="137">
        <f t="shared" si="46"/>
        <v>0.1607241753753635</v>
      </c>
      <c r="W585" s="137">
        <f t="shared" si="47"/>
        <v>0.0051899277767396826</v>
      </c>
      <c r="X585" s="135"/>
      <c r="Y585" s="135"/>
      <c r="Z585" s="135"/>
      <c r="AA585" s="135"/>
      <c r="AB585" s="135"/>
      <c r="AC585" s="136"/>
      <c r="AD585" s="136"/>
    </row>
    <row r="586" spans="18:30" ht="16.5" customHeight="1">
      <c r="R586" s="135"/>
      <c r="S586" s="135">
        <f t="shared" si="45"/>
        <v>3.8930866805337376</v>
      </c>
      <c r="T586" s="135">
        <f t="shared" si="43"/>
        <v>0.018155152220095533</v>
      </c>
      <c r="U586" s="135">
        <f t="shared" si="44"/>
        <v>0.00032960955213483977</v>
      </c>
      <c r="V586" s="137">
        <f t="shared" si="46"/>
        <v>0.16084930671382527</v>
      </c>
      <c r="W586" s="137">
        <f t="shared" si="47"/>
        <v>0.005191403367295468</v>
      </c>
      <c r="X586" s="135"/>
      <c r="Y586" s="135"/>
      <c r="Z586" s="135"/>
      <c r="AA586" s="135"/>
      <c r="AB586" s="135"/>
      <c r="AC586" s="136"/>
      <c r="AD586" s="136"/>
    </row>
    <row r="587" spans="18:30" ht="16.5" customHeight="1">
      <c r="R587" s="135"/>
      <c r="S587" s="135">
        <f t="shared" si="45"/>
        <v>3.8999770994373373</v>
      </c>
      <c r="T587" s="135">
        <f t="shared" si="43"/>
        <v>0.018145070276688532</v>
      </c>
      <c r="U587" s="135">
        <f t="shared" si="44"/>
        <v>0.00032924357534596565</v>
      </c>
      <c r="V587" s="137">
        <f t="shared" si="46"/>
        <v>0.16097436858347364</v>
      </c>
      <c r="W587" s="137">
        <f t="shared" si="47"/>
        <v>0.00519287731990725</v>
      </c>
      <c r="X587" s="135"/>
      <c r="Y587" s="135"/>
      <c r="Z587" s="135"/>
      <c r="AA587" s="135"/>
      <c r="AB587" s="135"/>
      <c r="AC587" s="136"/>
      <c r="AD587" s="136"/>
    </row>
    <row r="588" spans="18:30" ht="16.5" customHeight="1">
      <c r="R588" s="135"/>
      <c r="S588" s="135">
        <f t="shared" si="45"/>
        <v>3.906867518340937</v>
      </c>
      <c r="T588" s="135">
        <f t="shared" si="43"/>
        <v>0.018134988333281536</v>
      </c>
      <c r="U588" s="135">
        <f t="shared" si="44"/>
        <v>0.00032887780184825743</v>
      </c>
      <c r="V588" s="137">
        <f t="shared" si="46"/>
        <v>0.16109936098430855</v>
      </c>
      <c r="W588" s="137">
        <f t="shared" si="47"/>
        <v>0.005194349635484615</v>
      </c>
      <c r="X588" s="135"/>
      <c r="Y588" s="135"/>
      <c r="Z588" s="135"/>
      <c r="AA588" s="135"/>
      <c r="AB588" s="135"/>
      <c r="AC588" s="136"/>
      <c r="AD588" s="136"/>
    </row>
    <row r="589" spans="18:30" ht="16.5" customHeight="1">
      <c r="R589" s="135"/>
      <c r="S589" s="135">
        <f t="shared" si="45"/>
        <v>3.9137579372445366</v>
      </c>
      <c r="T589" s="135">
        <f t="shared" si="43"/>
        <v>0.018124906389874535</v>
      </c>
      <c r="U589" s="135">
        <f t="shared" si="44"/>
        <v>0.00032851223164171475</v>
      </c>
      <c r="V589" s="137">
        <f t="shared" si="46"/>
        <v>0.16122428391633004</v>
      </c>
      <c r="W589" s="137">
        <f t="shared" si="47"/>
        <v>0.005195820314937146</v>
      </c>
      <c r="X589" s="135"/>
      <c r="Y589" s="135"/>
      <c r="Z589" s="135"/>
      <c r="AA589" s="135"/>
      <c r="AB589" s="135"/>
      <c r="AC589" s="136"/>
      <c r="AD589" s="136"/>
    </row>
    <row r="590" spans="18:30" ht="16.5" customHeight="1">
      <c r="R590" s="135"/>
      <c r="S590" s="135">
        <f t="shared" si="45"/>
        <v>3.9206483561481362</v>
      </c>
      <c r="T590" s="135">
        <f t="shared" si="43"/>
        <v>0.018114824446467535</v>
      </c>
      <c r="U590" s="135">
        <f t="shared" si="44"/>
        <v>0.0003281468647263378</v>
      </c>
      <c r="V590" s="137">
        <f t="shared" si="46"/>
        <v>0.16134913737953807</v>
      </c>
      <c r="W590" s="137">
        <f t="shared" si="47"/>
        <v>0.0051972893591744306</v>
      </c>
      <c r="X590" s="135"/>
      <c r="Y590" s="135"/>
      <c r="Z590" s="135"/>
      <c r="AA590" s="135"/>
      <c r="AB590" s="135"/>
      <c r="AC590" s="136"/>
      <c r="AD590" s="136"/>
    </row>
    <row r="591" spans="18:30" ht="16.5" customHeight="1">
      <c r="R591" s="135"/>
      <c r="S591" s="135">
        <f t="shared" si="45"/>
        <v>3.927538775051736</v>
      </c>
      <c r="T591" s="135">
        <f t="shared" si="43"/>
        <v>0.018104742503060538</v>
      </c>
      <c r="U591" s="135">
        <f t="shared" si="44"/>
        <v>0.00032778170110212674</v>
      </c>
      <c r="V591" s="137">
        <f t="shared" si="46"/>
        <v>0.16147392137393268</v>
      </c>
      <c r="W591" s="137">
        <f t="shared" si="47"/>
        <v>0.005198756769106053</v>
      </c>
      <c r="X591" s="135"/>
      <c r="Y591" s="135"/>
      <c r="Z591" s="135"/>
      <c r="AA591" s="135"/>
      <c r="AB591" s="135"/>
      <c r="AC591" s="136"/>
      <c r="AD591" s="136"/>
    </row>
    <row r="592" spans="18:30" ht="16.5" customHeight="1">
      <c r="R592" s="135"/>
      <c r="S592" s="135">
        <f t="shared" si="45"/>
        <v>3.9344291939553355</v>
      </c>
      <c r="T592" s="135">
        <f t="shared" si="43"/>
        <v>0.018094660559653537</v>
      </c>
      <c r="U592" s="135">
        <f t="shared" si="44"/>
        <v>0.00032741674076908125</v>
      </c>
      <c r="V592" s="137">
        <f t="shared" si="46"/>
        <v>0.16159863589951384</v>
      </c>
      <c r="W592" s="137">
        <f t="shared" si="47"/>
        <v>0.005200222545641598</v>
      </c>
      <c r="X592" s="135"/>
      <c r="Y592" s="135"/>
      <c r="Z592" s="135"/>
      <c r="AA592" s="135"/>
      <c r="AB592" s="135"/>
      <c r="AC592" s="136"/>
      <c r="AD592" s="136"/>
    </row>
    <row r="593" spans="18:30" ht="16.5" customHeight="1">
      <c r="R593" s="135"/>
      <c r="S593" s="135">
        <f t="shared" si="45"/>
        <v>3.941319612858935</v>
      </c>
      <c r="T593" s="135">
        <f t="shared" si="43"/>
        <v>0.018084578616246537</v>
      </c>
      <c r="U593" s="135">
        <f t="shared" si="44"/>
        <v>0.0003270519837272015</v>
      </c>
      <c r="V593" s="137">
        <f t="shared" si="46"/>
        <v>0.16172328095628158</v>
      </c>
      <c r="W593" s="137">
        <f t="shared" si="47"/>
        <v>0.0052016866896906514</v>
      </c>
      <c r="X593" s="135"/>
      <c r="Y593" s="135"/>
      <c r="Z593" s="135"/>
      <c r="AA593" s="135"/>
      <c r="AB593" s="135"/>
      <c r="AC593" s="136"/>
      <c r="AD593" s="136"/>
    </row>
    <row r="594" spans="18:30" ht="16.5" customHeight="1">
      <c r="R594" s="135"/>
      <c r="S594" s="135">
        <f t="shared" si="45"/>
        <v>3.948210031762535</v>
      </c>
      <c r="T594" s="135">
        <f t="shared" si="43"/>
        <v>0.018074496672839536</v>
      </c>
      <c r="U594" s="135">
        <f t="shared" si="44"/>
        <v>0.00032668742997648745</v>
      </c>
      <c r="V594" s="137">
        <f t="shared" si="46"/>
        <v>0.16184785654423586</v>
      </c>
      <c r="W594" s="137">
        <f t="shared" si="47"/>
        <v>0.0052031492021627984</v>
      </c>
      <c r="X594" s="135"/>
      <c r="Y594" s="135"/>
      <c r="Z594" s="135"/>
      <c r="AA594" s="135"/>
      <c r="AB594" s="135"/>
      <c r="AC594" s="136"/>
      <c r="AD594" s="136"/>
    </row>
    <row r="595" spans="18:30" ht="16.5" customHeight="1">
      <c r="R595" s="135"/>
      <c r="S595" s="135">
        <f t="shared" si="45"/>
        <v>3.9551004506661345</v>
      </c>
      <c r="T595" s="135">
        <f t="shared" si="43"/>
        <v>0.01806441472943254</v>
      </c>
      <c r="U595" s="135">
        <f t="shared" si="44"/>
        <v>0.0003263230795169393</v>
      </c>
      <c r="V595" s="137">
        <f t="shared" si="46"/>
        <v>0.16197236266337672</v>
      </c>
      <c r="W595" s="137">
        <f t="shared" si="47"/>
        <v>0.005204610083967624</v>
      </c>
      <c r="X595" s="135"/>
      <c r="Y595" s="135"/>
      <c r="Z595" s="135"/>
      <c r="AA595" s="135"/>
      <c r="AB595" s="135"/>
      <c r="AC595" s="136"/>
      <c r="AD595" s="136"/>
    </row>
    <row r="596" spans="18:30" ht="16.5" customHeight="1">
      <c r="R596" s="135"/>
      <c r="S596" s="135">
        <f t="shared" si="45"/>
        <v>3.961990869569734</v>
      </c>
      <c r="T596" s="135">
        <f t="shared" si="43"/>
        <v>0.01805433278602554</v>
      </c>
      <c r="U596" s="135">
        <f t="shared" si="44"/>
        <v>0.0003259589323485567</v>
      </c>
      <c r="V596" s="137">
        <f t="shared" si="46"/>
        <v>0.16209679931370416</v>
      </c>
      <c r="W596" s="137">
        <f t="shared" si="47"/>
        <v>0.005206069336014713</v>
      </c>
      <c r="X596" s="135"/>
      <c r="Y596" s="135"/>
      <c r="Z596" s="135"/>
      <c r="AA596" s="135"/>
      <c r="AB596" s="135"/>
      <c r="AC596" s="136"/>
      <c r="AD596" s="136"/>
    </row>
    <row r="597" spans="18:30" ht="16.5" customHeight="1">
      <c r="R597" s="135"/>
      <c r="S597" s="135">
        <f t="shared" si="45"/>
        <v>3.9688812884733338</v>
      </c>
      <c r="T597" s="135">
        <f t="shared" si="43"/>
        <v>0.018044250842618542</v>
      </c>
      <c r="U597" s="135">
        <f t="shared" si="44"/>
        <v>0.00032559498847133995</v>
      </c>
      <c r="V597" s="137">
        <f t="shared" si="46"/>
        <v>0.16222116649521814</v>
      </c>
      <c r="W597" s="137">
        <f t="shared" si="47"/>
        <v>0.005207526959213652</v>
      </c>
      <c r="X597" s="135"/>
      <c r="Y597" s="135"/>
      <c r="Z597" s="135"/>
      <c r="AA597" s="135"/>
      <c r="AB597" s="135"/>
      <c r="AC597" s="136"/>
      <c r="AD597" s="136"/>
    </row>
    <row r="598" spans="18:30" ht="16.5" customHeight="1">
      <c r="R598" s="135"/>
      <c r="S598" s="135">
        <f t="shared" si="45"/>
        <v>3.9757717073769334</v>
      </c>
      <c r="T598" s="135">
        <f aca="true" t="shared" si="48" ref="T598:T621">IF($S598&lt;=Tau*$Y$16,Pm*EXP(-$S598/Tau),-Pm/Tau/$Y$16/EXP(1)/($J$6-1)*$S598+Pm/EXP(1)/$Y$16*(1+1/($J$6-1)))</f>
        <v>0.018034168899211542</v>
      </c>
      <c r="U598" s="135">
        <f aca="true" t="shared" si="49" ref="U598:U621">T598*T598</f>
        <v>0.00032523124788528884</v>
      </c>
      <c r="V598" s="137">
        <f t="shared" si="46"/>
        <v>0.1623454642079187</v>
      </c>
      <c r="W598" s="137">
        <f t="shared" si="47"/>
        <v>0.005208982954474025</v>
      </c>
      <c r="X598" s="135"/>
      <c r="Y598" s="135"/>
      <c r="Z598" s="135"/>
      <c r="AA598" s="135"/>
      <c r="AB598" s="135"/>
      <c r="AC598" s="136"/>
      <c r="AD598" s="136"/>
    </row>
    <row r="599" spans="18:30" ht="16.5" customHeight="1">
      <c r="R599" s="135"/>
      <c r="S599" s="135">
        <f t="shared" si="45"/>
        <v>3.982662126280533</v>
      </c>
      <c r="T599" s="135">
        <f t="shared" si="48"/>
        <v>0.01802408695580454</v>
      </c>
      <c r="U599" s="135">
        <f t="shared" si="49"/>
        <v>0.0003248677105904034</v>
      </c>
      <c r="V599" s="137">
        <f t="shared" si="46"/>
        <v>0.1624696924518058</v>
      </c>
      <c r="W599" s="137">
        <f t="shared" si="47"/>
        <v>0.005210437322705418</v>
      </c>
      <c r="X599" s="135"/>
      <c r="Y599" s="135"/>
      <c r="Z599" s="135"/>
      <c r="AA599" s="135"/>
      <c r="AB599" s="135"/>
      <c r="AC599" s="136"/>
      <c r="AD599" s="136"/>
    </row>
    <row r="600" spans="18:30" ht="16.5" customHeight="1">
      <c r="R600" s="135"/>
      <c r="S600" s="135">
        <f t="shared" si="45"/>
        <v>3.9895525451841327</v>
      </c>
      <c r="T600" s="135">
        <f t="shared" si="48"/>
        <v>0.01801400501239754</v>
      </c>
      <c r="U600" s="135">
        <f t="shared" si="49"/>
        <v>0.00032450437658668375</v>
      </c>
      <c r="V600" s="137">
        <f t="shared" si="46"/>
        <v>0.1625938512268795</v>
      </c>
      <c r="W600" s="137">
        <f t="shared" si="47"/>
        <v>0.0052118900648174165</v>
      </c>
      <c r="X600" s="135"/>
      <c r="Y600" s="135"/>
      <c r="Z600" s="135"/>
      <c r="AA600" s="135"/>
      <c r="AB600" s="135"/>
      <c r="AC600" s="136"/>
      <c r="AD600" s="136"/>
    </row>
    <row r="601" spans="18:30" ht="16.5" customHeight="1">
      <c r="R601" s="135"/>
      <c r="S601" s="135">
        <f t="shared" si="45"/>
        <v>3.9964429640877324</v>
      </c>
      <c r="T601" s="135">
        <f t="shared" si="48"/>
        <v>0.018003923068990544</v>
      </c>
      <c r="U601" s="135">
        <f t="shared" si="49"/>
        <v>0.0003241412458741299</v>
      </c>
      <c r="V601" s="137">
        <f t="shared" si="46"/>
        <v>0.16271794053313973</v>
      </c>
      <c r="W601" s="137">
        <f t="shared" si="47"/>
        <v>0.005213341181719605</v>
      </c>
      <c r="X601" s="135"/>
      <c r="Y601" s="135"/>
      <c r="Z601" s="135"/>
      <c r="AA601" s="135"/>
      <c r="AB601" s="135"/>
      <c r="AC601" s="136"/>
      <c r="AD601" s="136"/>
    </row>
    <row r="602" spans="18:30" ht="16.5" customHeight="1">
      <c r="R602" s="135"/>
      <c r="S602" s="135">
        <f t="shared" si="45"/>
        <v>4.003333382991332</v>
      </c>
      <c r="T602" s="135">
        <f t="shared" si="48"/>
        <v>0.017993841125583547</v>
      </c>
      <c r="U602" s="135">
        <f t="shared" si="49"/>
        <v>0.00032377831845274176</v>
      </c>
      <c r="V602" s="137">
        <f t="shared" si="46"/>
        <v>0.16284196037058654</v>
      </c>
      <c r="W602" s="137">
        <f t="shared" si="47"/>
        <v>0.0052147906743215695</v>
      </c>
      <c r="X602" s="135"/>
      <c r="Y602" s="135"/>
      <c r="Z602" s="135"/>
      <c r="AA602" s="135"/>
      <c r="AB602" s="135"/>
      <c r="AC602" s="136"/>
      <c r="AD602" s="136"/>
    </row>
    <row r="603" spans="18:30" ht="16.5" customHeight="1">
      <c r="R603" s="135"/>
      <c r="S603" s="135">
        <f t="shared" si="45"/>
        <v>4.010223801894931</v>
      </c>
      <c r="T603" s="135">
        <f t="shared" si="48"/>
        <v>0.017983759182176547</v>
      </c>
      <c r="U603" s="135">
        <f t="shared" si="49"/>
        <v>0.0003234155943225193</v>
      </c>
      <c r="V603" s="137">
        <f t="shared" si="46"/>
        <v>0.1629659107392199</v>
      </c>
      <c r="W603" s="137">
        <f t="shared" si="47"/>
        <v>0.005216238543532895</v>
      </c>
      <c r="X603" s="135"/>
      <c r="Y603" s="135"/>
      <c r="Z603" s="135"/>
      <c r="AA603" s="135"/>
      <c r="AB603" s="135"/>
      <c r="AC603" s="136"/>
      <c r="AD603" s="136"/>
    </row>
    <row r="604" spans="18:30" ht="16.5" customHeight="1">
      <c r="R604" s="135"/>
      <c r="S604" s="135">
        <f aca="true" t="shared" si="50" ref="S604:S621">S603+$U$18</f>
        <v>4.01711422079853</v>
      </c>
      <c r="T604" s="135">
        <f t="shared" si="48"/>
        <v>0.017973677238769546</v>
      </c>
      <c r="U604" s="135">
        <f t="shared" si="49"/>
        <v>0.00032305307348346244</v>
      </c>
      <c r="V604" s="137">
        <f aca="true" t="shared" si="51" ref="V604:V621">V603+$U$18*(T603+T604)/2</f>
        <v>0.16308979163903983</v>
      </c>
      <c r="W604" s="137">
        <f aca="true" t="shared" si="52" ref="W604:W621">W603+$U$18*(U603+U604)/2/1.54</f>
        <v>0.005217684790263166</v>
      </c>
      <c r="X604" s="135"/>
      <c r="Y604" s="135"/>
      <c r="Z604" s="135"/>
      <c r="AA604" s="135"/>
      <c r="AB604" s="135"/>
      <c r="AC604" s="136"/>
      <c r="AD604" s="136"/>
    </row>
    <row r="605" spans="18:30" ht="16.5" customHeight="1">
      <c r="R605" s="135"/>
      <c r="S605" s="135">
        <f t="shared" si="50"/>
        <v>4.024004639702129</v>
      </c>
      <c r="T605" s="135">
        <f t="shared" si="48"/>
        <v>0.01796359529536255</v>
      </c>
      <c r="U605" s="135">
        <f t="shared" si="49"/>
        <v>0.0003226907559355715</v>
      </c>
      <c r="V605" s="137">
        <f t="shared" si="51"/>
        <v>0.16321360307004631</v>
      </c>
      <c r="W605" s="137">
        <f t="shared" si="52"/>
        <v>0.005219129415421968</v>
      </c>
      <c r="X605" s="135"/>
      <c r="Y605" s="135"/>
      <c r="Z605" s="135"/>
      <c r="AA605" s="135"/>
      <c r="AB605" s="135"/>
      <c r="AC605" s="136"/>
      <c r="AD605" s="136"/>
    </row>
    <row r="606" spans="18:30" ht="16.5" customHeight="1">
      <c r="R606" s="135"/>
      <c r="S606" s="135">
        <f t="shared" si="50"/>
        <v>4.030895058605728</v>
      </c>
      <c r="T606" s="135">
        <f t="shared" si="48"/>
        <v>0.017953513351955552</v>
      </c>
      <c r="U606" s="135">
        <f t="shared" si="49"/>
        <v>0.00032232864167884627</v>
      </c>
      <c r="V606" s="137">
        <f t="shared" si="51"/>
        <v>0.16333734503223937</v>
      </c>
      <c r="W606" s="137">
        <f t="shared" si="52"/>
        <v>0.005220572419918887</v>
      </c>
      <c r="X606" s="135"/>
      <c r="Y606" s="135"/>
      <c r="Z606" s="135"/>
      <c r="AA606" s="135"/>
      <c r="AB606" s="135"/>
      <c r="AC606" s="136"/>
      <c r="AD606" s="136"/>
    </row>
    <row r="607" spans="18:30" ht="16.5" customHeight="1">
      <c r="R607" s="135"/>
      <c r="S607" s="135">
        <f t="shared" si="50"/>
        <v>4.037785477509328</v>
      </c>
      <c r="T607" s="135">
        <f t="shared" si="48"/>
        <v>0.017943431408548552</v>
      </c>
      <c r="U607" s="135">
        <f t="shared" si="49"/>
        <v>0.00032196673071328667</v>
      </c>
      <c r="V607" s="137">
        <f t="shared" si="51"/>
        <v>0.163461017525619</v>
      </c>
      <c r="W607" s="137">
        <f t="shared" si="52"/>
        <v>0.005222013804663508</v>
      </c>
      <c r="X607" s="135"/>
      <c r="Y607" s="135"/>
      <c r="Z607" s="135"/>
      <c r="AA607" s="135"/>
      <c r="AB607" s="135"/>
      <c r="AC607" s="136"/>
      <c r="AD607" s="136"/>
    </row>
    <row r="608" spans="18:30" ht="16.5" customHeight="1">
      <c r="R608" s="135"/>
      <c r="S608" s="135">
        <f t="shared" si="50"/>
        <v>4.044675896412927</v>
      </c>
      <c r="T608" s="135">
        <f t="shared" si="48"/>
        <v>0.01793334946514155</v>
      </c>
      <c r="U608" s="135">
        <f t="shared" si="49"/>
        <v>0.00032160502303889277</v>
      </c>
      <c r="V608" s="137">
        <f t="shared" si="51"/>
        <v>0.1635846205501852</v>
      </c>
      <c r="W608" s="137">
        <f t="shared" si="52"/>
        <v>0.0052234535705654155</v>
      </c>
      <c r="X608" s="135"/>
      <c r="Y608" s="135"/>
      <c r="Z608" s="135"/>
      <c r="AA608" s="135"/>
      <c r="AB608" s="135"/>
      <c r="AC608" s="136"/>
      <c r="AD608" s="136"/>
    </row>
    <row r="609" spans="18:30" ht="16.5" customHeight="1">
      <c r="R609" s="135"/>
      <c r="S609" s="135">
        <f t="shared" si="50"/>
        <v>4.051566315316526</v>
      </c>
      <c r="T609" s="135">
        <f t="shared" si="48"/>
        <v>0.017923267521734555</v>
      </c>
      <c r="U609" s="135">
        <f t="shared" si="49"/>
        <v>0.0003212435186556647</v>
      </c>
      <c r="V609" s="137">
        <f t="shared" si="51"/>
        <v>0.16370815410593795</v>
      </c>
      <c r="W609" s="137">
        <f t="shared" si="52"/>
        <v>0.005224891718534196</v>
      </c>
      <c r="X609" s="135"/>
      <c r="Y609" s="135"/>
      <c r="Z609" s="135"/>
      <c r="AA609" s="135"/>
      <c r="AB609" s="135"/>
      <c r="AC609" s="136"/>
      <c r="AD609" s="136"/>
    </row>
    <row r="610" spans="18:30" ht="16.5" customHeight="1">
      <c r="R610" s="135"/>
      <c r="S610" s="135">
        <f t="shared" si="50"/>
        <v>4.058456734220125</v>
      </c>
      <c r="T610" s="135">
        <f t="shared" si="48"/>
        <v>0.017913185578327558</v>
      </c>
      <c r="U610" s="135">
        <f t="shared" si="49"/>
        <v>0.00032088221756360237</v>
      </c>
      <c r="V610" s="137">
        <f t="shared" si="51"/>
        <v>0.16383161819287725</v>
      </c>
      <c r="W610" s="137">
        <f t="shared" si="52"/>
        <v>0.005226328249479434</v>
      </c>
      <c r="X610" s="135"/>
      <c r="Y610" s="135"/>
      <c r="Z610" s="135"/>
      <c r="AA610" s="135"/>
      <c r="AB610" s="135"/>
      <c r="AC610" s="136"/>
      <c r="AD610" s="136"/>
    </row>
    <row r="611" spans="18:30" ht="16.5" customHeight="1">
      <c r="R611" s="135"/>
      <c r="S611" s="135">
        <f t="shared" si="50"/>
        <v>4.065347153123724</v>
      </c>
      <c r="T611" s="135">
        <f t="shared" si="48"/>
        <v>0.017903103634920557</v>
      </c>
      <c r="U611" s="135">
        <f t="shared" si="49"/>
        <v>0.00032052111976270566</v>
      </c>
      <c r="V611" s="137">
        <f t="shared" si="51"/>
        <v>0.16395501281100314</v>
      </c>
      <c r="W611" s="137">
        <f t="shared" si="52"/>
        <v>0.005227763164310715</v>
      </c>
      <c r="X611" s="135"/>
      <c r="Y611" s="135"/>
      <c r="Z611" s="135"/>
      <c r="AA611" s="135"/>
      <c r="AB611" s="135"/>
      <c r="AC611" s="136"/>
      <c r="AD611" s="136"/>
    </row>
    <row r="612" spans="18:30" ht="16.5" customHeight="1">
      <c r="R612" s="135"/>
      <c r="S612" s="135">
        <f t="shared" si="50"/>
        <v>4.072237572027324</v>
      </c>
      <c r="T612" s="135">
        <f t="shared" si="48"/>
        <v>0.017893021691513557</v>
      </c>
      <c r="U612" s="135">
        <f t="shared" si="49"/>
        <v>0.0003201602252529747</v>
      </c>
      <c r="V612" s="137">
        <f t="shared" si="51"/>
        <v>0.16407833796031557</v>
      </c>
      <c r="W612" s="137">
        <f t="shared" si="52"/>
        <v>0.005229196463937624</v>
      </c>
      <c r="X612" s="135"/>
      <c r="Y612" s="135"/>
      <c r="Z612" s="135"/>
      <c r="AA612" s="135"/>
      <c r="AB612" s="135"/>
      <c r="AC612" s="136"/>
      <c r="AD612" s="136"/>
    </row>
    <row r="613" spans="18:30" ht="16.5" customHeight="1">
      <c r="R613" s="135"/>
      <c r="S613" s="135">
        <f t="shared" si="50"/>
        <v>4.079127990930923</v>
      </c>
      <c r="T613" s="135">
        <f t="shared" si="48"/>
        <v>0.01788293974810656</v>
      </c>
      <c r="U613" s="135">
        <f t="shared" si="49"/>
        <v>0.00031979953403440953</v>
      </c>
      <c r="V613" s="137">
        <f t="shared" si="51"/>
        <v>0.16420159364081457</v>
      </c>
      <c r="W613" s="137">
        <f t="shared" si="52"/>
        <v>0.005230628149269746</v>
      </c>
      <c r="X613" s="135"/>
      <c r="Y613" s="135"/>
      <c r="Z613" s="135"/>
      <c r="AA613" s="135"/>
      <c r="AB613" s="135"/>
      <c r="AC613" s="136"/>
      <c r="AD613" s="136"/>
    </row>
    <row r="614" spans="18:30" ht="16.5" customHeight="1">
      <c r="R614" s="135"/>
      <c r="S614" s="135">
        <f t="shared" si="50"/>
        <v>4.086018409834522</v>
      </c>
      <c r="T614" s="135">
        <f t="shared" si="48"/>
        <v>0.017872857804699563</v>
      </c>
      <c r="U614" s="135">
        <f t="shared" si="49"/>
        <v>0.00031943904610701006</v>
      </c>
      <c r="V614" s="137">
        <f t="shared" si="51"/>
        <v>0.16432477985250013</v>
      </c>
      <c r="W614" s="137">
        <f t="shared" si="52"/>
        <v>0.005232058221216667</v>
      </c>
      <c r="X614" s="135"/>
      <c r="Y614" s="135"/>
      <c r="Z614" s="135"/>
      <c r="AA614" s="135"/>
      <c r="AB614" s="135"/>
      <c r="AC614" s="136"/>
      <c r="AD614" s="136"/>
    </row>
    <row r="615" spans="18:30" ht="16.5" customHeight="1">
      <c r="R615" s="135"/>
      <c r="S615" s="135">
        <f t="shared" si="50"/>
        <v>4.092908828738121</v>
      </c>
      <c r="T615" s="135">
        <f t="shared" si="48"/>
        <v>0.017862775861292562</v>
      </c>
      <c r="U615" s="135">
        <f t="shared" si="49"/>
        <v>0.00031907876147077623</v>
      </c>
      <c r="V615" s="137">
        <f t="shared" si="51"/>
        <v>0.16444789659537226</v>
      </c>
      <c r="W615" s="137">
        <f t="shared" si="52"/>
        <v>0.005233486680687972</v>
      </c>
      <c r="X615" s="135"/>
      <c r="Y615" s="135"/>
      <c r="Z615" s="135"/>
      <c r="AA615" s="135"/>
      <c r="AB615" s="135"/>
      <c r="AC615" s="136"/>
      <c r="AD615" s="136"/>
    </row>
    <row r="616" spans="18:30" ht="16.5" customHeight="1">
      <c r="R616" s="135"/>
      <c r="S616" s="135">
        <f t="shared" si="50"/>
        <v>4.09979924764172</v>
      </c>
      <c r="T616" s="135">
        <f t="shared" si="48"/>
        <v>0.017852693917885566</v>
      </c>
      <c r="U616" s="135">
        <f t="shared" si="49"/>
        <v>0.00031871868012570825</v>
      </c>
      <c r="V616" s="137">
        <f t="shared" si="51"/>
        <v>0.16457094386943094</v>
      </c>
      <c r="W616" s="137">
        <f t="shared" si="52"/>
        <v>0.005234913528593246</v>
      </c>
      <c r="X616" s="135"/>
      <c r="Y616" s="135"/>
      <c r="Z616" s="135"/>
      <c r="AA616" s="135"/>
      <c r="AB616" s="135"/>
      <c r="AC616" s="136"/>
      <c r="AD616" s="136"/>
    </row>
    <row r="617" spans="18:30" ht="16.5" customHeight="1">
      <c r="R617" s="135"/>
      <c r="S617" s="135">
        <f t="shared" si="50"/>
        <v>4.10668966654532</v>
      </c>
      <c r="T617" s="135">
        <f t="shared" si="48"/>
        <v>0.017842611974478565</v>
      </c>
      <c r="U617" s="135">
        <f t="shared" si="49"/>
        <v>0.00031835880207180587</v>
      </c>
      <c r="V617" s="137">
        <f t="shared" si="51"/>
        <v>0.1646939216746762</v>
      </c>
      <c r="W617" s="137">
        <f t="shared" si="52"/>
        <v>0.005236338765842075</v>
      </c>
      <c r="X617" s="135"/>
      <c r="Y617" s="135"/>
      <c r="Z617" s="135"/>
      <c r="AA617" s="135"/>
      <c r="AB617" s="135"/>
      <c r="AC617" s="136"/>
      <c r="AD617" s="136"/>
    </row>
    <row r="618" spans="18:30" ht="16.5" customHeight="1">
      <c r="R618" s="135"/>
      <c r="S618" s="135">
        <f t="shared" si="50"/>
        <v>4.113580085448919</v>
      </c>
      <c r="T618" s="135">
        <f t="shared" si="48"/>
        <v>0.017832530031071568</v>
      </c>
      <c r="U618" s="135">
        <f t="shared" si="49"/>
        <v>0.00031799912730906934</v>
      </c>
      <c r="V618" s="137">
        <f t="shared" si="51"/>
        <v>0.16481683001110803</v>
      </c>
      <c r="W618" s="137">
        <f t="shared" si="52"/>
        <v>0.005237762393344043</v>
      </c>
      <c r="X618" s="135"/>
      <c r="Y618" s="135"/>
      <c r="Z618" s="135"/>
      <c r="AA618" s="135"/>
      <c r="AB618" s="135"/>
      <c r="AC618" s="136"/>
      <c r="AD618" s="136"/>
    </row>
    <row r="619" spans="18:30" ht="16.5" customHeight="1">
      <c r="R619" s="135"/>
      <c r="S619" s="135">
        <f t="shared" si="50"/>
        <v>4.120470504352518</v>
      </c>
      <c r="T619" s="135">
        <f t="shared" si="48"/>
        <v>0.017822448087664568</v>
      </c>
      <c r="U619" s="135">
        <f t="shared" si="49"/>
        <v>0.0003176396558374984</v>
      </c>
      <c r="V619" s="137">
        <f t="shared" si="51"/>
        <v>0.1649396688787264</v>
      </c>
      <c r="W619" s="137">
        <f t="shared" si="52"/>
        <v>0.005239184412008736</v>
      </c>
      <c r="X619" s="135"/>
      <c r="Y619" s="135"/>
      <c r="Z619" s="135"/>
      <c r="AA619" s="135"/>
      <c r="AB619" s="135"/>
      <c r="AC619" s="136"/>
      <c r="AD619" s="136"/>
    </row>
    <row r="620" spans="18:30" ht="16.5" customHeight="1">
      <c r="R620" s="135"/>
      <c r="S620" s="135">
        <f t="shared" si="50"/>
        <v>4.127360923256117</v>
      </c>
      <c r="T620" s="135">
        <f t="shared" si="48"/>
        <v>0.01781236614425757</v>
      </c>
      <c r="U620" s="135">
        <f t="shared" si="49"/>
        <v>0.0003172803876570933</v>
      </c>
      <c r="V620" s="137">
        <f t="shared" si="51"/>
        <v>0.16506243827753136</v>
      </c>
      <c r="W620" s="137">
        <f t="shared" si="52"/>
        <v>0.005240604822745739</v>
      </c>
      <c r="X620" s="135"/>
      <c r="Y620" s="135"/>
      <c r="Z620" s="135"/>
      <c r="AA620" s="135"/>
      <c r="AB620" s="135"/>
      <c r="AC620" s="136"/>
      <c r="AD620" s="136"/>
    </row>
    <row r="621" spans="18:30" ht="16.5" customHeight="1">
      <c r="R621" s="135"/>
      <c r="S621" s="135">
        <f t="shared" si="50"/>
        <v>4.1342513421597165</v>
      </c>
      <c r="T621" s="135">
        <f t="shared" si="48"/>
        <v>0.01780228420085057</v>
      </c>
      <c r="U621" s="135">
        <f t="shared" si="49"/>
        <v>0.00031692132276785385</v>
      </c>
      <c r="V621" s="137">
        <f t="shared" si="51"/>
        <v>0.16518513820752287</v>
      </c>
      <c r="W621" s="137">
        <f t="shared" si="52"/>
        <v>0.005242023626464637</v>
      </c>
      <c r="X621" s="135"/>
      <c r="Y621" s="135"/>
      <c r="Z621" s="135"/>
      <c r="AA621" s="135"/>
      <c r="AB621" s="135"/>
      <c r="AC621" s="136"/>
      <c r="AD621" s="136"/>
    </row>
    <row r="622" spans="22:23" ht="16.5" customHeight="1">
      <c r="V622" s="15"/>
      <c r="W622" s="15"/>
    </row>
    <row r="623" spans="22:23" ht="16.5" customHeight="1">
      <c r="V623" s="15"/>
      <c r="W623" s="15"/>
    </row>
    <row r="624" spans="22:23" ht="16.5" customHeight="1">
      <c r="V624" s="15"/>
      <c r="W624" s="15"/>
    </row>
    <row r="625" spans="22:23" ht="16.5" customHeight="1">
      <c r="V625" s="15"/>
      <c r="W625" s="15"/>
    </row>
    <row r="626" spans="22:23" ht="16.5" customHeight="1">
      <c r="V626" s="15"/>
      <c r="W626" s="15"/>
    </row>
    <row r="627" spans="22:23" ht="16.5" customHeight="1">
      <c r="V627" s="15"/>
      <c r="W627" s="15"/>
    </row>
    <row r="628" spans="22:23" ht="16.5" customHeight="1">
      <c r="V628" s="15"/>
      <c r="W628" s="15"/>
    </row>
    <row r="629" spans="22:23" ht="16.5" customHeight="1">
      <c r="V629" s="15"/>
      <c r="W629" s="15"/>
    </row>
    <row r="630" spans="22:23" ht="16.5" customHeight="1">
      <c r="V630" s="15"/>
      <c r="W630" s="15"/>
    </row>
    <row r="631" spans="22:23" ht="16.5" customHeight="1">
      <c r="V631" s="15"/>
      <c r="W631" s="15"/>
    </row>
    <row r="632" spans="22:23" ht="16.5" customHeight="1">
      <c r="V632" s="15"/>
      <c r="W632" s="15"/>
    </row>
    <row r="633" spans="22:23" ht="16.5" customHeight="1">
      <c r="V633" s="15"/>
      <c r="W633" s="15"/>
    </row>
    <row r="634" spans="22:23" ht="16.5" customHeight="1">
      <c r="V634" s="15"/>
      <c r="W634" s="15"/>
    </row>
    <row r="635" spans="22:23" ht="16.5" customHeight="1">
      <c r="V635" s="15"/>
      <c r="W635" s="15"/>
    </row>
    <row r="636" spans="22:23" ht="16.5" customHeight="1">
      <c r="V636" s="15"/>
      <c r="W636" s="15"/>
    </row>
    <row r="637" spans="22:23" ht="16.5" customHeight="1">
      <c r="V637" s="15"/>
      <c r="W637" s="15"/>
    </row>
    <row r="638" spans="22:23" ht="16.5" customHeight="1">
      <c r="V638" s="15"/>
      <c r="W638" s="15"/>
    </row>
    <row r="639" spans="22:23" ht="16.5" customHeight="1">
      <c r="V639" s="15"/>
      <c r="W639" s="15"/>
    </row>
    <row r="640" spans="22:23" ht="16.5" customHeight="1">
      <c r="V640" s="15"/>
      <c r="W640" s="15"/>
    </row>
    <row r="641" spans="22:23" ht="16.5" customHeight="1">
      <c r="V641" s="15"/>
      <c r="W641" s="15"/>
    </row>
    <row r="642" spans="22:23" ht="16.5" customHeight="1">
      <c r="V642" s="15"/>
      <c r="W642" s="15"/>
    </row>
    <row r="643" spans="22:23" ht="16.5" customHeight="1">
      <c r="V643" s="15"/>
      <c r="W643" s="15"/>
    </row>
    <row r="644" spans="22:23" ht="16.5" customHeight="1">
      <c r="V644" s="15"/>
      <c r="W644" s="15"/>
    </row>
    <row r="645" spans="22:23" ht="16.5" customHeight="1">
      <c r="V645" s="15"/>
      <c r="W645" s="15"/>
    </row>
    <row r="646" spans="22:23" ht="16.5" customHeight="1">
      <c r="V646" s="15"/>
      <c r="W646" s="15"/>
    </row>
    <row r="647" spans="22:23" ht="16.5" customHeight="1">
      <c r="V647" s="15"/>
      <c r="W647" s="15"/>
    </row>
    <row r="648" spans="22:23" ht="16.5" customHeight="1">
      <c r="V648" s="15"/>
      <c r="W648" s="15"/>
    </row>
    <row r="649" spans="22:23" ht="16.5" customHeight="1">
      <c r="V649" s="15"/>
      <c r="W649" s="15"/>
    </row>
    <row r="650" spans="22:23" ht="16.5" customHeight="1">
      <c r="V650" s="15"/>
      <c r="W650" s="15"/>
    </row>
    <row r="651" spans="22:23" ht="16.5" customHeight="1">
      <c r="V651" s="15"/>
      <c r="W651" s="15"/>
    </row>
    <row r="652" spans="22:23" ht="16.5" customHeight="1">
      <c r="V652" s="15"/>
      <c r="W652" s="15"/>
    </row>
    <row r="653" spans="22:23" ht="16.5" customHeight="1">
      <c r="V653" s="15"/>
      <c r="W653" s="15"/>
    </row>
    <row r="654" spans="22:23" ht="16.5" customHeight="1">
      <c r="V654" s="15"/>
      <c r="W654" s="15"/>
    </row>
    <row r="655" spans="22:23" ht="16.5" customHeight="1">
      <c r="V655" s="15"/>
      <c r="W655" s="15"/>
    </row>
    <row r="656" spans="22:23" ht="16.5" customHeight="1">
      <c r="V656" s="15"/>
      <c r="W656" s="15"/>
    </row>
    <row r="657" spans="22:23" ht="16.5" customHeight="1">
      <c r="V657" s="15"/>
      <c r="W657" s="15"/>
    </row>
    <row r="658" spans="22:23" ht="16.5" customHeight="1">
      <c r="V658" s="15"/>
      <c r="W658" s="15"/>
    </row>
    <row r="659" spans="22:23" ht="16.5" customHeight="1">
      <c r="V659" s="15"/>
      <c r="W659" s="15"/>
    </row>
    <row r="660" spans="22:23" ht="16.5" customHeight="1">
      <c r="V660" s="15"/>
      <c r="W660" s="15"/>
    </row>
    <row r="661" spans="22:23" ht="16.5" customHeight="1">
      <c r="V661" s="15"/>
      <c r="W661" s="15"/>
    </row>
    <row r="662" spans="22:23" ht="16.5" customHeight="1">
      <c r="V662" s="15"/>
      <c r="W662" s="15"/>
    </row>
    <row r="663" spans="22:23" ht="16.5" customHeight="1">
      <c r="V663" s="15"/>
      <c r="W663" s="15"/>
    </row>
    <row r="664" spans="22:23" ht="16.5" customHeight="1">
      <c r="V664" s="15"/>
      <c r="W664" s="15"/>
    </row>
    <row r="665" spans="22:23" ht="16.5" customHeight="1">
      <c r="V665" s="15"/>
      <c r="W665" s="15"/>
    </row>
    <row r="666" spans="22:23" ht="16.5" customHeight="1">
      <c r="V666" s="15"/>
      <c r="W666" s="15"/>
    </row>
    <row r="667" spans="22:23" ht="16.5" customHeight="1">
      <c r="V667" s="15"/>
      <c r="W667" s="15"/>
    </row>
    <row r="668" spans="22:23" ht="16.5" customHeight="1">
      <c r="V668" s="15"/>
      <c r="W668" s="15"/>
    </row>
    <row r="669" spans="22:23" ht="16.5" customHeight="1">
      <c r="V669" s="15"/>
      <c r="W669" s="15"/>
    </row>
    <row r="670" spans="22:23" ht="16.5" customHeight="1">
      <c r="V670" s="15"/>
      <c r="W670" s="15"/>
    </row>
    <row r="671" spans="22:23" ht="16.5" customHeight="1">
      <c r="V671" s="15"/>
      <c r="W671" s="15"/>
    </row>
    <row r="672" spans="22:23" ht="16.5" customHeight="1">
      <c r="V672" s="15"/>
      <c r="W672" s="15"/>
    </row>
    <row r="673" spans="22:23" ht="16.5" customHeight="1">
      <c r="V673" s="15"/>
      <c r="W673" s="15"/>
    </row>
    <row r="674" spans="22:23" ht="16.5" customHeight="1">
      <c r="V674" s="15"/>
      <c r="W674" s="15"/>
    </row>
    <row r="675" spans="22:23" ht="16.5" customHeight="1">
      <c r="V675" s="15"/>
      <c r="W675" s="15"/>
    </row>
    <row r="676" spans="22:23" ht="16.5" customHeight="1">
      <c r="V676" s="15"/>
      <c r="W676" s="15"/>
    </row>
    <row r="677" spans="22:23" ht="16.5" customHeight="1">
      <c r="V677" s="15"/>
      <c r="W677" s="15"/>
    </row>
    <row r="678" spans="22:23" ht="16.5" customHeight="1">
      <c r="V678" s="15"/>
      <c r="W678" s="15"/>
    </row>
    <row r="679" spans="22:23" ht="16.5" customHeight="1">
      <c r="V679" s="15"/>
      <c r="W679" s="15"/>
    </row>
    <row r="680" spans="22:23" ht="16.5" customHeight="1">
      <c r="V680" s="15"/>
      <c r="W680" s="15"/>
    </row>
    <row r="681" spans="22:23" ht="16.5" customHeight="1">
      <c r="V681" s="15"/>
      <c r="W681" s="15"/>
    </row>
  </sheetData>
  <sheetProtection password="EA86" sheet="1" objects="1" scenarios="1"/>
  <protectedRanges>
    <protectedRange password="CB61" sqref="U8:AB8" name="User Coefficients"/>
  </protectedRanges>
  <mergeCells count="6">
    <mergeCell ref="A4:C4"/>
    <mergeCell ref="J26:M26"/>
    <mergeCell ref="I10:K10"/>
    <mergeCell ref="I11:J11"/>
    <mergeCell ref="J25:O25"/>
    <mergeCell ref="M22:P22"/>
  </mergeCells>
  <dataValidations count="10">
    <dataValidation type="decimal" allowBlank="1" showInputMessage="1" showErrorMessage="1" promptTitle="Pile Diameter" prompt="Input a diameter between 24 and 72 inches.  A zero value indicates no pile present." sqref="O9">
      <formula1>0</formula1>
      <formula2>72</formula2>
    </dataValidation>
    <dataValidation type="decimal" operator="notEqual" allowBlank="1" showInputMessage="1" showErrorMessage="1" promptTitle="Pile Wall Thickness" prompt="Enter a pile wall thickness in inches." errorTitle="Wall Thickness" error="Must not equal zero." sqref="O11">
      <formula1>0</formula1>
    </dataValidation>
    <dataValidation type="decimal" operator="notEqual" allowBlank="1" showInputMessage="1" showErrorMessage="1" promptTitle="1/3 Octave Band EFD value." prompt="Enter an EFD value for any 1/3 Octave band to calculate a Total EFD value.  The total EFD value generates a slant range from Swisdak relations." errorTitle="EFD Value" error="Must not equal zero." sqref="I25">
      <formula1>0</formula1>
    </dataValidation>
    <dataValidation type="whole" allowBlank="1" showInputMessage="1" showErrorMessage="1" promptTitle="Switch for Richardson or Swisdak" prompt="Enter a 0 or 1 to get Richardson or Swisdak calculations.  1=Swisdak" error="Enter either a 0 or a 1." sqref="D4">
      <formula1>0</formula1>
      <formula2>1</formula2>
    </dataValidation>
    <dataValidation type="decimal" operator="greaterThan" allowBlank="1" showInputMessage="1" showErrorMessage="1" promptTitle="Slant Range from Charge" prompt="Enter a range in meters" error="Enter a value greater than zero." sqref="C6">
      <formula1>0</formula1>
    </dataValidation>
    <dataValidation type="decimal" operator="greaterThan" allowBlank="1" showInputMessage="1" showErrorMessage="1" promptTitle="Explosive Weight" prompt="Enter a weight for the charge" error="Enter a value greater than zero." sqref="F6">
      <formula1>0</formula1>
    </dataValidation>
    <dataValidation type="decimal" operator="greaterThan" allowBlank="1" showInputMessage="1" showErrorMessage="1" promptTitle="Time Constant Multiplier" prompt="Enter a multipler.  Typically the multiplier is between 5 and 6.7.  6.7 is the default value for most calculations." error="Enter a value greater than zero." sqref="J6">
      <formula1>0</formula1>
    </dataValidation>
    <dataValidation type="decimal" operator="greaterThan" allowBlank="1" showInputMessage="1" showErrorMessage="1" promptTitle="Source Depth" prompt="This is the explosive charge depth from the water surface." error="Enter a value greater than zero." sqref="L6">
      <formula1>0</formula1>
    </dataValidation>
    <dataValidation type="decimal" operator="greaterThan" allowBlank="1" showInputMessage="1" showErrorMessage="1" promptTitle="Receptor Depth" prompt="This is the depth of the shock receiving entity from the water surface." error="Enter a value greater than zero." sqref="O6">
      <formula1>0</formula1>
    </dataValidation>
    <dataValidation type="list" allowBlank="1" showInputMessage="1" showErrorMessage="1" promptTitle="Explosive Type" prompt="Please select a type." error="Explosive type not in library." sqref="I6">
      <formula1>$T$4:$T$8</formula1>
    </dataValidation>
  </dataValidations>
  <printOptions headings="1"/>
  <pageMargins left="0.75" right="0.75" top="0.499" bottom="0.499" header="0.499" footer="0.499"/>
  <pageSetup firstPageNumber="1" useFirstPageNumber="1" horizontalDpi="600" verticalDpi="600" orientation="portrait"/>
  <rowBreaks count="2" manualBreakCount="2">
    <brk id="40" max="65535" man="1"/>
    <brk id="2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4:H30"/>
  <sheetViews>
    <sheetView workbookViewId="0" topLeftCell="A1">
      <selection activeCell="A1" sqref="A1"/>
    </sheetView>
  </sheetViews>
  <sheetFormatPr defaultColWidth="8.88671875" defaultRowHeight="15.75"/>
  <sheetData>
    <row r="24" spans="4:6" ht="15">
      <c r="D24" s="207" t="s">
        <v>68</v>
      </c>
      <c r="E24" s="208"/>
      <c r="F24" s="208"/>
    </row>
    <row r="25" spans="4:8" ht="15">
      <c r="D25" s="37" t="s">
        <v>40</v>
      </c>
      <c r="E25" s="205" t="s">
        <v>41</v>
      </c>
      <c r="F25" s="206"/>
      <c r="H25" s="37" t="s">
        <v>48</v>
      </c>
    </row>
    <row r="26" spans="4:8" ht="15">
      <c r="D26" s="38" t="s">
        <v>22</v>
      </c>
      <c r="E26" s="39" t="s">
        <v>25</v>
      </c>
      <c r="F26" s="38" t="s">
        <v>36</v>
      </c>
      <c r="G26" s="40" t="s">
        <v>46</v>
      </c>
      <c r="H26" s="41" t="s">
        <v>29</v>
      </c>
    </row>
    <row r="27" spans="3:8" ht="15">
      <c r="C27" s="8"/>
      <c r="D27" s="22">
        <f>impulse</f>
        <v>0.16518513820752287</v>
      </c>
      <c r="E27" s="22">
        <f>efd</f>
        <v>0.005242023626464637</v>
      </c>
      <c r="F27" s="22">
        <f>efddb</f>
        <v>189.0701969487171</v>
      </c>
      <c r="G27" s="18">
        <f>count</f>
        <v>601</v>
      </c>
      <c r="H27" s="19">
        <f>tend</f>
        <v>4.1342513421597165</v>
      </c>
    </row>
    <row r="28" ht="15">
      <c r="C28" s="8"/>
    </row>
    <row r="29" ht="15">
      <c r="C29" s="8"/>
    </row>
    <row r="30" spans="3:7" ht="15">
      <c r="C30" s="8"/>
      <c r="D30" s="8"/>
      <c r="E30" s="8"/>
      <c r="F30" s="17"/>
      <c r="G30" s="8"/>
    </row>
  </sheetData>
  <mergeCells count="2">
    <mergeCell ref="E25:F25"/>
    <mergeCell ref="D24:F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5" sqref="A15"/>
    </sheetView>
  </sheetViews>
  <sheetFormatPr defaultColWidth="8.88671875" defaultRowHeight="15.75"/>
  <sheetData>
    <row r="1" spans="1:14" ht="18">
      <c r="A1" s="36" t="s">
        <v>69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09" t="s">
        <v>127</v>
      </c>
      <c r="B2" s="210"/>
      <c r="C2" s="210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6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6" t="s">
        <v>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6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6" t="s">
        <v>72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32" t="s">
        <v>97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44" t="s">
        <v>98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6" t="s">
        <v>99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6" t="s">
        <v>100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44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6" t="s">
        <v>130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  <c r="L18" s="6"/>
      <c r="M18" s="6"/>
      <c r="N18" s="6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6"/>
      <c r="L19" s="6"/>
      <c r="M19" s="6"/>
      <c r="N19" s="6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  <c r="L20" s="6"/>
      <c r="M20" s="6"/>
      <c r="N20" s="6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3"/>
      <c r="M21" s="3"/>
      <c r="N21" s="3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3"/>
      <c r="M22" s="3"/>
      <c r="N22" s="3"/>
    </row>
    <row r="23" spans="1:14" ht="15.75">
      <c r="A23" s="27" t="s">
        <v>30</v>
      </c>
      <c r="B23" s="32" t="s">
        <v>31</v>
      </c>
      <c r="C23" s="24" t="s">
        <v>32</v>
      </c>
      <c r="D23" s="1"/>
      <c r="E23" s="1"/>
      <c r="F23" s="1"/>
      <c r="G23" s="1"/>
      <c r="H23" s="1"/>
      <c r="I23" s="1"/>
      <c r="J23" s="1"/>
      <c r="K23" s="3"/>
      <c r="L23" s="3"/>
      <c r="M23" s="3"/>
      <c r="N23" s="3"/>
    </row>
    <row r="24" spans="1:14" ht="15">
      <c r="A24" s="29"/>
      <c r="B24" s="33"/>
      <c r="C24" s="30"/>
      <c r="D24" s="31"/>
      <c r="E24" s="31"/>
      <c r="F24" s="31"/>
      <c r="G24" s="31"/>
      <c r="H24" s="31"/>
      <c r="I24" s="1"/>
      <c r="J24" s="1"/>
      <c r="K24" s="3"/>
      <c r="L24" s="3"/>
      <c r="M24" s="3"/>
      <c r="N24" s="3"/>
    </row>
    <row r="25" spans="1:14" ht="15.75">
      <c r="A25" s="27" t="s">
        <v>33</v>
      </c>
      <c r="B25" s="34" t="s">
        <v>34</v>
      </c>
      <c r="C25" s="25" t="s">
        <v>35</v>
      </c>
      <c r="D25" s="1"/>
      <c r="E25" s="1"/>
      <c r="F25" s="1"/>
      <c r="G25" s="1"/>
      <c r="H25" s="1"/>
      <c r="I25" s="1"/>
      <c r="J25" s="1"/>
      <c r="K25" s="3"/>
      <c r="L25" s="3"/>
      <c r="M25" s="3"/>
      <c r="N25" s="3"/>
    </row>
    <row r="26" spans="1:14" ht="15.75">
      <c r="A26" s="27"/>
      <c r="B26" s="34"/>
      <c r="C26" s="25"/>
      <c r="D26" s="1"/>
      <c r="E26" s="1"/>
      <c r="F26" s="1"/>
      <c r="G26" s="1"/>
      <c r="H26" s="1"/>
      <c r="I26" s="1"/>
      <c r="J26" s="1"/>
      <c r="K26" s="3"/>
      <c r="L26" s="3"/>
      <c r="M26" s="3"/>
      <c r="N26" s="3"/>
    </row>
    <row r="27" spans="1:14" ht="15.75">
      <c r="A27" s="27" t="s">
        <v>36</v>
      </c>
      <c r="B27" s="32"/>
      <c r="C27" s="25" t="s">
        <v>37</v>
      </c>
      <c r="D27" s="1"/>
      <c r="E27" s="1"/>
      <c r="F27" s="1"/>
      <c r="G27" s="1"/>
      <c r="H27" s="1"/>
      <c r="I27" s="1"/>
      <c r="J27" s="1"/>
      <c r="K27" s="3"/>
      <c r="L27" s="3"/>
      <c r="M27" s="3"/>
      <c r="N27" s="3"/>
    </row>
    <row r="28" spans="1:14" ht="15.75">
      <c r="A28" s="27" t="s">
        <v>36</v>
      </c>
      <c r="B28" s="34" t="s">
        <v>34</v>
      </c>
      <c r="C28" s="26" t="s">
        <v>82</v>
      </c>
      <c r="D28" s="1"/>
      <c r="E28" s="1"/>
      <c r="F28" s="1"/>
      <c r="G28" s="1"/>
      <c r="H28" s="1"/>
      <c r="I28" s="1"/>
      <c r="J28" s="1"/>
      <c r="K28" s="3"/>
      <c r="L28" s="3"/>
      <c r="M28" s="3"/>
      <c r="N28" s="3"/>
    </row>
    <row r="29" spans="1:14" ht="15">
      <c r="A29" s="28"/>
      <c r="B29" s="35"/>
      <c r="C29" s="4"/>
      <c r="D29" s="1"/>
      <c r="E29" s="1"/>
      <c r="F29" s="1"/>
      <c r="G29" s="1"/>
      <c r="H29" s="1"/>
      <c r="I29" s="1"/>
      <c r="J29" s="1"/>
      <c r="K29" s="3"/>
      <c r="L29" s="3"/>
      <c r="M29" s="3"/>
      <c r="N29" s="3"/>
    </row>
    <row r="30" spans="1:14" ht="15">
      <c r="A30" s="28"/>
      <c r="B30" s="35"/>
      <c r="C30" s="4"/>
      <c r="D30" s="1"/>
      <c r="E30" s="1"/>
      <c r="F30" s="1"/>
      <c r="G30" s="1"/>
      <c r="H30" s="1"/>
      <c r="I30" s="1"/>
      <c r="J30" s="1"/>
      <c r="K30" s="3"/>
      <c r="L30" s="3"/>
      <c r="M30" s="3"/>
      <c r="N30" s="3"/>
    </row>
    <row r="31" spans="1:14" ht="15">
      <c r="A31" s="2"/>
      <c r="B31" s="3"/>
      <c r="C31" s="4"/>
      <c r="D31" s="1"/>
      <c r="E31" s="1"/>
      <c r="F31" s="1"/>
      <c r="G31" s="1"/>
      <c r="H31" s="1"/>
      <c r="I31" s="1"/>
      <c r="J31" s="1"/>
      <c r="K31" s="3"/>
      <c r="L31" s="3"/>
      <c r="M31" s="3"/>
      <c r="N31" s="3"/>
    </row>
    <row r="32" spans="1:14" ht="15">
      <c r="A32" s="2"/>
      <c r="B32" s="2"/>
      <c r="C32" s="4"/>
      <c r="D32" s="1"/>
      <c r="E32" s="1"/>
      <c r="F32" s="1"/>
      <c r="G32" s="1"/>
      <c r="H32" s="1"/>
      <c r="I32" s="1"/>
      <c r="J32" s="1"/>
      <c r="K32" s="3"/>
      <c r="L32" s="3"/>
      <c r="M32" s="3"/>
      <c r="N32" s="3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3"/>
      <c r="M33" s="3"/>
      <c r="N33" s="3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3"/>
      <c r="M34" s="3"/>
      <c r="N34" s="3"/>
    </row>
  </sheetData>
  <mergeCells count="1">
    <mergeCell ref="A2:C2"/>
  </mergeCells>
  <printOptions/>
  <pageMargins left="0.75" right="0.75" top="1" bottom="1" header="0.5" footer="0.5"/>
  <pageSetup orientation="portrait" paperSize="9"/>
  <legacyDrawing r:id="rId2"/>
  <oleObjects>
    <oleObject progId="Equation.3" shapeId="2588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B9">
      <selection activeCell="G28" sqref="G28"/>
    </sheetView>
  </sheetViews>
  <sheetFormatPr defaultColWidth="8.88671875" defaultRowHeight="15.75"/>
  <cols>
    <col min="2" max="2" width="9.6640625" style="0" bestFit="1" customWidth="1"/>
    <col min="3" max="3" width="5.6640625" style="0" customWidth="1"/>
    <col min="4" max="4" width="4.77734375" style="0" customWidth="1"/>
    <col min="5" max="5" width="6.6640625" style="0" customWidth="1"/>
    <col min="6" max="6" width="6.88671875" style="0" customWidth="1"/>
    <col min="7" max="7" width="6.3359375" style="0" customWidth="1"/>
    <col min="10" max="10" width="5.6640625" style="0" customWidth="1"/>
    <col min="11" max="11" width="5.5546875" style="0" customWidth="1"/>
    <col min="12" max="12" width="4.99609375" style="0" customWidth="1"/>
    <col min="13" max="13" width="6.4453125" style="0" customWidth="1"/>
  </cols>
  <sheetData>
    <row r="1" spans="1:13" ht="31.5" thickBot="1" thickTop="1">
      <c r="A1" s="214" t="s">
        <v>101</v>
      </c>
      <c r="B1" s="56" t="s">
        <v>102</v>
      </c>
      <c r="C1" s="211" t="s">
        <v>108</v>
      </c>
      <c r="D1" s="212"/>
      <c r="E1" s="212"/>
      <c r="F1" s="213"/>
      <c r="H1" s="214" t="s">
        <v>101</v>
      </c>
      <c r="I1" s="56" t="s">
        <v>102</v>
      </c>
      <c r="J1" s="211" t="s">
        <v>108</v>
      </c>
      <c r="K1" s="212"/>
      <c r="L1" s="212"/>
      <c r="M1" s="213"/>
    </row>
    <row r="2" spans="1:13" ht="16.5" thickBot="1">
      <c r="A2" s="215"/>
      <c r="B2" s="57" t="s">
        <v>103</v>
      </c>
      <c r="C2" s="58">
        <v>24</v>
      </c>
      <c r="D2" s="58">
        <v>36</v>
      </c>
      <c r="E2" s="58">
        <v>48</v>
      </c>
      <c r="F2" s="57">
        <v>72</v>
      </c>
      <c r="H2" s="215"/>
      <c r="I2" s="57" t="s">
        <v>103</v>
      </c>
      <c r="J2" s="58">
        <v>24</v>
      </c>
      <c r="K2" s="58">
        <v>36</v>
      </c>
      <c r="L2" s="58">
        <v>48</v>
      </c>
      <c r="M2" s="57">
        <v>72</v>
      </c>
    </row>
    <row r="3" spans="1:13" ht="16.5" thickBot="1" thickTop="1">
      <c r="A3" s="45">
        <v>0.75</v>
      </c>
      <c r="B3" s="47">
        <v>25</v>
      </c>
      <c r="C3" s="59">
        <f>$B3*C$2/$A3</f>
        <v>800</v>
      </c>
      <c r="D3" s="59"/>
      <c r="E3" s="59"/>
      <c r="F3" s="59"/>
      <c r="H3" s="45" t="s">
        <v>104</v>
      </c>
      <c r="I3" s="47">
        <v>25</v>
      </c>
      <c r="J3" s="46">
        <v>0.45</v>
      </c>
      <c r="K3" s="46"/>
      <c r="L3" s="46"/>
      <c r="M3" s="52"/>
    </row>
    <row r="4" spans="1:13" ht="15.75" thickBot="1">
      <c r="A4" s="48">
        <v>1.5</v>
      </c>
      <c r="B4" s="51">
        <v>50</v>
      </c>
      <c r="C4" s="59">
        <f>$B4*C$2/$A4</f>
        <v>800</v>
      </c>
      <c r="D4" s="59">
        <f aca="true" t="shared" si="0" ref="D4:F8">$B4*D$2/$A4</f>
        <v>1200</v>
      </c>
      <c r="E4" s="59"/>
      <c r="F4" s="59"/>
      <c r="H4" s="48" t="s">
        <v>105</v>
      </c>
      <c r="I4" s="51">
        <v>50</v>
      </c>
      <c r="J4" s="49">
        <v>0.44</v>
      </c>
      <c r="K4" s="50">
        <v>0.39</v>
      </c>
      <c r="L4" s="50"/>
      <c r="M4" s="65"/>
    </row>
    <row r="5" spans="1:13" ht="15.75" thickBot="1">
      <c r="A5" s="48">
        <v>1.5</v>
      </c>
      <c r="B5" s="51">
        <v>50</v>
      </c>
      <c r="C5" s="59"/>
      <c r="D5" s="59">
        <f t="shared" si="0"/>
        <v>1200</v>
      </c>
      <c r="E5" s="59"/>
      <c r="F5" s="59"/>
      <c r="H5" s="48"/>
      <c r="I5" s="51" t="s">
        <v>106</v>
      </c>
      <c r="J5" s="50"/>
      <c r="K5" s="50">
        <v>0.41</v>
      </c>
      <c r="L5" s="50"/>
      <c r="M5" s="65"/>
    </row>
    <row r="6" spans="1:13" ht="15.75" thickBot="1">
      <c r="A6" s="45">
        <v>1.5</v>
      </c>
      <c r="B6" s="47">
        <v>100</v>
      </c>
      <c r="C6" s="59"/>
      <c r="D6" s="59">
        <f t="shared" si="0"/>
        <v>2400</v>
      </c>
      <c r="E6" s="59">
        <f t="shared" si="0"/>
        <v>3200</v>
      </c>
      <c r="F6" s="59">
        <f t="shared" si="0"/>
        <v>4800</v>
      </c>
      <c r="H6" s="45"/>
      <c r="I6" s="47">
        <v>100</v>
      </c>
      <c r="J6" s="46"/>
      <c r="K6" s="46">
        <v>0.48</v>
      </c>
      <c r="L6" s="46">
        <v>0.51</v>
      </c>
      <c r="M6" s="52">
        <v>0.62</v>
      </c>
    </row>
    <row r="7" spans="1:13" ht="15.75" thickBot="1">
      <c r="A7" s="48">
        <v>2.5</v>
      </c>
      <c r="B7" s="51">
        <v>50</v>
      </c>
      <c r="C7" s="59"/>
      <c r="D7" s="59">
        <f t="shared" si="0"/>
        <v>720</v>
      </c>
      <c r="E7" s="59"/>
      <c r="F7" s="59"/>
      <c r="H7" s="48" t="s">
        <v>107</v>
      </c>
      <c r="I7" s="51">
        <v>50</v>
      </c>
      <c r="J7" s="50"/>
      <c r="K7" s="50">
        <v>0.26</v>
      </c>
      <c r="L7" s="50"/>
      <c r="M7" s="65"/>
    </row>
    <row r="8" spans="1:13" ht="15.75" thickBot="1">
      <c r="A8" s="53">
        <v>2.5</v>
      </c>
      <c r="B8" s="60">
        <v>100</v>
      </c>
      <c r="C8" s="59"/>
      <c r="D8" s="59">
        <f t="shared" si="0"/>
        <v>1440</v>
      </c>
      <c r="E8" s="59">
        <f t="shared" si="0"/>
        <v>1920</v>
      </c>
      <c r="F8" s="59">
        <f t="shared" si="0"/>
        <v>2880</v>
      </c>
      <c r="H8" s="53"/>
      <c r="I8" s="60">
        <v>100</v>
      </c>
      <c r="J8" s="54"/>
      <c r="K8" s="54">
        <v>0.35</v>
      </c>
      <c r="L8" s="54">
        <v>0.36</v>
      </c>
      <c r="M8" s="55">
        <v>0.53</v>
      </c>
    </row>
    <row r="9" ht="15.75" thickTop="1"/>
    <row r="10" spans="5:6" ht="15">
      <c r="E10" s="208" t="s">
        <v>113</v>
      </c>
      <c r="F10" s="208"/>
    </row>
    <row r="11" spans="1:7" ht="15">
      <c r="A11" s="62" t="s">
        <v>109</v>
      </c>
      <c r="B11" s="63">
        <v>800</v>
      </c>
      <c r="C11" s="64">
        <v>0.45</v>
      </c>
      <c r="E11" s="68" t="s">
        <v>131</v>
      </c>
      <c r="F11" s="71" t="s">
        <v>120</v>
      </c>
      <c r="G11" s="66" t="s">
        <v>114</v>
      </c>
    </row>
    <row r="12" spans="1:7" ht="15">
      <c r="A12" t="s">
        <v>110</v>
      </c>
      <c r="B12" s="61">
        <v>800</v>
      </c>
      <c r="C12">
        <v>0.44</v>
      </c>
      <c r="E12" s="69">
        <v>0</v>
      </c>
      <c r="F12" s="72">
        <f>0.3568+0.00005216*E12</f>
        <v>0.3568</v>
      </c>
      <c r="G12" s="67">
        <f>0.3437+0.00005*E12</f>
        <v>0.3437</v>
      </c>
    </row>
    <row r="13" spans="2:7" ht="15">
      <c r="B13" s="61">
        <v>1200</v>
      </c>
      <c r="C13">
        <v>0.39</v>
      </c>
      <c r="E13" s="70">
        <v>800</v>
      </c>
      <c r="F13" s="72">
        <f aca="true" t="shared" si="1" ref="F13:F19">0.3568+0.00005216*E13</f>
        <v>0.398528</v>
      </c>
      <c r="G13" s="67">
        <f aca="true" t="shared" si="2" ref="G13:G19">0.3437+0.00005*E13</f>
        <v>0.3837</v>
      </c>
    </row>
    <row r="14" spans="1:7" ht="15">
      <c r="A14" s="184" t="s">
        <v>132</v>
      </c>
      <c r="B14" s="61">
        <v>1200</v>
      </c>
      <c r="C14">
        <v>0.41</v>
      </c>
      <c r="E14" s="70">
        <v>1200</v>
      </c>
      <c r="F14" s="72">
        <f t="shared" si="1"/>
        <v>0.419392</v>
      </c>
      <c r="G14" s="67">
        <f t="shared" si="2"/>
        <v>0.4037</v>
      </c>
    </row>
    <row r="15" spans="2:7" ht="15">
      <c r="B15" s="61">
        <v>2400</v>
      </c>
      <c r="C15">
        <v>0.48</v>
      </c>
      <c r="E15" s="70">
        <v>1200</v>
      </c>
      <c r="F15" s="72">
        <f t="shared" si="1"/>
        <v>0.419392</v>
      </c>
      <c r="G15" s="67">
        <f t="shared" si="2"/>
        <v>0.4037</v>
      </c>
    </row>
    <row r="16" spans="2:7" ht="15">
      <c r="B16" s="61">
        <v>3200</v>
      </c>
      <c r="C16">
        <v>0.51</v>
      </c>
      <c r="E16" s="70">
        <v>2400</v>
      </c>
      <c r="F16" s="72">
        <f t="shared" si="1"/>
        <v>0.481984</v>
      </c>
      <c r="G16" s="67">
        <f t="shared" si="2"/>
        <v>0.4637</v>
      </c>
    </row>
    <row r="17" spans="1:7" ht="15">
      <c r="A17" s="64"/>
      <c r="B17" s="63">
        <v>4800</v>
      </c>
      <c r="C17" s="64">
        <v>0.62</v>
      </c>
      <c r="E17" s="70">
        <v>3200</v>
      </c>
      <c r="F17" s="72">
        <f t="shared" si="1"/>
        <v>0.523712</v>
      </c>
      <c r="G17" s="67">
        <f t="shared" si="2"/>
        <v>0.5037</v>
      </c>
    </row>
    <row r="18" spans="1:7" ht="15">
      <c r="A18" t="s">
        <v>111</v>
      </c>
      <c r="B18" s="61">
        <v>1440</v>
      </c>
      <c r="C18">
        <v>0.35</v>
      </c>
      <c r="E18" s="70">
        <v>4800</v>
      </c>
      <c r="F18" s="72">
        <f t="shared" si="1"/>
        <v>0.607168</v>
      </c>
      <c r="G18" s="67">
        <f t="shared" si="2"/>
        <v>0.5837</v>
      </c>
    </row>
    <row r="19" spans="2:7" ht="15">
      <c r="B19" s="61">
        <v>1920</v>
      </c>
      <c r="C19">
        <v>0.36</v>
      </c>
      <c r="E19" s="70">
        <v>6000</v>
      </c>
      <c r="F19" s="72">
        <f t="shared" si="1"/>
        <v>0.66976</v>
      </c>
      <c r="G19" s="67">
        <f t="shared" si="2"/>
        <v>0.6436999999999999</v>
      </c>
    </row>
    <row r="20" spans="2:3" ht="15">
      <c r="B20" s="61">
        <v>2880</v>
      </c>
      <c r="C20">
        <v>0.53</v>
      </c>
    </row>
    <row r="21" ht="15">
      <c r="E21" s="73"/>
    </row>
    <row r="22" ht="15">
      <c r="B22" s="61"/>
    </row>
    <row r="26" spans="4:6" ht="15">
      <c r="D26" s="74"/>
      <c r="E26" s="74"/>
      <c r="F26" s="74"/>
    </row>
  </sheetData>
  <mergeCells count="5">
    <mergeCell ref="J1:M1"/>
    <mergeCell ref="E10:F10"/>
    <mergeCell ref="A1:A2"/>
    <mergeCell ref="C1:F1"/>
    <mergeCell ref="H1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Applied Research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Underwater Calculator for Shocks</dc:title>
  <dc:subject/>
  <dc:creator>Gregg Fenton</dc:creator>
  <cp:keywords/>
  <dc:description/>
  <cp:lastModifiedBy>Authorized User</cp:lastModifiedBy>
  <dcterms:created xsi:type="dcterms:W3CDTF">2002-11-29T04:26:40Z</dcterms:created>
  <dcterms:modified xsi:type="dcterms:W3CDTF">2003-01-30T16:00:59Z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-1832318958</vt:i4>
  </property>
  <property fmtid="{D5CDD505-2E9C-101B-9397-08002B2CF9AE}" pid="4" name="_EmailSubje">
    <vt:lpwstr>UWC changes</vt:lpwstr>
  </property>
  <property fmtid="{D5CDD505-2E9C-101B-9397-08002B2CF9AE}" pid="5" name="_AuthorEma">
    <vt:lpwstr>gfenton@ara.com</vt:lpwstr>
  </property>
  <property fmtid="{D5CDD505-2E9C-101B-9397-08002B2CF9AE}" pid="6" name="_AuthorEmailDisplayNa">
    <vt:lpwstr>Gregg Fenton</vt:lpwstr>
  </property>
</Properties>
</file>